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Z:\DOEMP\DOEMP\ESTATISTICAS IVV\1. SÍNTESE ESTATISTICA\97. Setembro 2021\"/>
    </mc:Choice>
  </mc:AlternateContent>
  <xr:revisionPtr revIDLastSave="0" documentId="13_ncr:1_{19E7FFE0-7620-4DAD-9EA8-96E2A7DDC7A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dice" sheetId="30" r:id="rId1"/>
    <sheet name="0" sheetId="32" r:id="rId2"/>
    <sheet name="1" sheetId="79" r:id="rId3"/>
    <sheet name="2" sheetId="60" r:id="rId4"/>
    <sheet name="3" sheetId="75" r:id="rId5"/>
    <sheet name="4" sheetId="2" r:id="rId6"/>
    <sheet name="5" sheetId="84" r:id="rId7"/>
    <sheet name="6" sheetId="34" r:id="rId8"/>
    <sheet name="7" sheetId="85" r:id="rId9"/>
    <sheet name="8" sheetId="3" r:id="rId10"/>
    <sheet name="9" sheetId="86" r:id="rId11"/>
    <sheet name="10" sheetId="71" r:id="rId12"/>
    <sheet name="11" sheetId="36" r:id="rId13"/>
    <sheet name="12" sheetId="80" r:id="rId14"/>
    <sheet name="13" sheetId="81" r:id="rId15"/>
    <sheet name="14" sheetId="72" r:id="rId16"/>
    <sheet name="15" sheetId="46" r:id="rId17"/>
    <sheet name="16" sheetId="83" r:id="rId18"/>
    <sheet name="17" sheetId="73" r:id="rId19"/>
    <sheet name="18" sheetId="47" r:id="rId20"/>
    <sheet name="19" sheetId="74" r:id="rId21"/>
    <sheet name="20" sheetId="48" r:id="rId22"/>
    <sheet name="21" sheetId="65" r:id="rId23"/>
    <sheet name="22" sheetId="66" r:id="rId24"/>
    <sheet name="23" sheetId="67" r:id="rId25"/>
    <sheet name="24" sheetId="68" r:id="rId26"/>
    <sheet name="25" sheetId="69" r:id="rId27"/>
    <sheet name="26" sheetId="70" r:id="rId28"/>
    <sheet name="1 (2)" sheetId="49" state="hidden" r:id="rId29"/>
  </sheets>
  <externalReferences>
    <externalReference r:id="rId30"/>
    <externalReference r:id="rId31"/>
  </externalReferences>
  <definedNames>
    <definedName name="_xlnm.Print_Area" localSheetId="2">'1'!$A$1:$S$36</definedName>
    <definedName name="_xlnm.Print_Area" localSheetId="12">'11'!$A$1:$P$96</definedName>
    <definedName name="_xlnm.Print_Area" localSheetId="14">'13'!$A$1:$P$96</definedName>
    <definedName name="_xlnm.Print_Area" localSheetId="16">'15'!$A$1:$P$96</definedName>
    <definedName name="_xlnm.Print_Area" localSheetId="17">'16'!$A$1:$P$95</definedName>
    <definedName name="_xlnm.Print_Area" localSheetId="19">'18'!$A$1:$P$96</definedName>
    <definedName name="_xlnm.Print_Area" localSheetId="3">'2'!$A$1:$AQ$68</definedName>
    <definedName name="_xlnm.Print_Area" localSheetId="21">'20'!$A$1:$P$96</definedName>
    <definedName name="_xlnm.Print_Area" localSheetId="22">'21'!$A$1:$R$8</definedName>
    <definedName name="_xlnm.Print_Area" localSheetId="23">'22'!$A$1:$P$84</definedName>
    <definedName name="_xlnm.Print_Area" localSheetId="24">'23'!$A$1:$R$8</definedName>
    <definedName name="_xlnm.Print_Area" localSheetId="25">'24'!$A$1:$P$96</definedName>
    <definedName name="_xlnm.Print_Area" localSheetId="26">'25'!$A$1:$R$8</definedName>
    <definedName name="_xlnm.Print_Area" localSheetId="27">'26'!$A$1:$P$84</definedName>
    <definedName name="_xlnm.Print_Area" localSheetId="4">'3'!$A$1:$AQ$68</definedName>
    <definedName name="_xlnm.Print_Area" localSheetId="5">'4'!$A$1:$Q$20</definedName>
    <definedName name="_xlnm.Print_Area" localSheetId="6">'5'!$A$1:$Q$20</definedName>
    <definedName name="_xlnm.Print_Area" localSheetId="9">'8'!$A$1:$Q$96</definedName>
    <definedName name="_xlnm.Print_Area" localSheetId="10">'9'!$A$1:$Q$96</definedName>
    <definedName name="_xlnm.Print_Area" localSheetId="0">Indice!$B$1:$N$23</definedName>
    <definedName name="Z_D2454DF7_9151_402B_B9E4_208D72282370_.wvu.Cols" localSheetId="28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25" hidden="1">'24'!#REF!</definedName>
    <definedName name="Z_D2454DF7_9151_402B_B9E4_208D72282370_.wvu.Cols" localSheetId="26" hidden="1">'25'!#REF!</definedName>
    <definedName name="Z_D2454DF7_9151_402B_B9E4_208D72282370_.wvu.Cols" localSheetId="27" hidden="1">'26'!#REF!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'11'!$A$1:$P$96</definedName>
    <definedName name="Z_D2454DF7_9151_402B_B9E4_208D72282370_.wvu.PrintArea" localSheetId="14" hidden="1">'13'!$A$1:$P$96</definedName>
    <definedName name="Z_D2454DF7_9151_402B_B9E4_208D72282370_.wvu.PrintArea" localSheetId="16" hidden="1">'15'!$A$1:$P$96</definedName>
    <definedName name="Z_D2454DF7_9151_402B_B9E4_208D72282370_.wvu.PrintArea" localSheetId="17" hidden="1">'16'!$A$1:$P$95</definedName>
    <definedName name="Z_D2454DF7_9151_402B_B9E4_208D72282370_.wvu.PrintArea" localSheetId="19" hidden="1">'18'!$A$1:$P$96</definedName>
    <definedName name="Z_D2454DF7_9151_402B_B9E4_208D72282370_.wvu.PrintArea" localSheetId="21" hidden="1">'20'!$A$1:$P$96</definedName>
    <definedName name="Z_D2454DF7_9151_402B_B9E4_208D72282370_.wvu.PrintArea" localSheetId="22" hidden="1">'21'!$A$1:$R$8</definedName>
    <definedName name="Z_D2454DF7_9151_402B_B9E4_208D72282370_.wvu.PrintArea" localSheetId="23" hidden="1">'22'!$A$1:$P$84</definedName>
    <definedName name="Z_D2454DF7_9151_402B_B9E4_208D72282370_.wvu.PrintArea" localSheetId="24" hidden="1">'23'!$A$1:$R$8</definedName>
    <definedName name="Z_D2454DF7_9151_402B_B9E4_208D72282370_.wvu.PrintArea" localSheetId="25" hidden="1">'24'!$A$1:$P$96</definedName>
    <definedName name="Z_D2454DF7_9151_402B_B9E4_208D72282370_.wvu.PrintArea" localSheetId="26" hidden="1">'25'!$A$1:$R$8</definedName>
    <definedName name="Z_D2454DF7_9151_402B_B9E4_208D72282370_.wvu.PrintArea" localSheetId="27" hidden="1">'26'!$A$1:$P$84</definedName>
    <definedName name="Z_D2454DF7_9151_402B_B9E4_208D72282370_.wvu.PrintArea" localSheetId="5" hidden="1">'4'!$A$1:$Q$61</definedName>
    <definedName name="Z_D2454DF7_9151_402B_B9E4_208D72282370_.wvu.PrintArea" localSheetId="6" hidden="1">'5'!$A$1:$Q$61</definedName>
    <definedName name="Z_D2454DF7_9151_402B_B9E4_208D72282370_.wvu.PrintArea" localSheetId="9" hidden="1">'8'!$A$1:$P$96</definedName>
    <definedName name="Z_D2454DF7_9151_402B_B9E4_208D72282370_.wvu.PrintArea" localSheetId="10" hidden="1">'9'!$A$1:$P$96</definedName>
    <definedName name="Z_D2454DF7_9151_402B_B9E4_208D72282370_.wvu.PrintArea" localSheetId="0" hidden="1">Indice!$B$1:$N$23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83" l="1"/>
  <c r="C60" i="83"/>
  <c r="AP59" i="75"/>
  <c r="AQ59" i="75" s="1"/>
  <c r="AQ66" i="75"/>
  <c r="AP66" i="75"/>
  <c r="AB66" i="75"/>
  <c r="AP44" i="75"/>
  <c r="AP37" i="75"/>
  <c r="AQ37" i="75"/>
  <c r="AQ22" i="75"/>
  <c r="AP22" i="75"/>
  <c r="AP15" i="75"/>
  <c r="AQ15" i="75" s="1"/>
  <c r="AQ66" i="60"/>
  <c r="AP66" i="60"/>
  <c r="AP59" i="60"/>
  <c r="AQ59" i="60" s="1"/>
  <c r="AQ44" i="60"/>
  <c r="AQ43" i="60"/>
  <c r="AP43" i="60"/>
  <c r="AP44" i="60"/>
  <c r="AP37" i="60"/>
  <c r="AQ37" i="60" s="1"/>
  <c r="AQ22" i="60"/>
  <c r="AP22" i="60"/>
  <c r="AP15" i="60"/>
  <c r="AQ15" i="60" s="1"/>
  <c r="AC43" i="60"/>
  <c r="AC44" i="60"/>
  <c r="AB43" i="60"/>
  <c r="AB44" i="60"/>
  <c r="M66" i="60"/>
  <c r="N82" i="68"/>
  <c r="O82" i="68"/>
  <c r="P82" i="68" s="1"/>
  <c r="L82" i="68"/>
  <c r="F82" i="68"/>
  <c r="N58" i="68"/>
  <c r="O58" i="68"/>
  <c r="P58" i="68" s="1"/>
  <c r="N59" i="68"/>
  <c r="P59" i="68" s="1"/>
  <c r="O59" i="68"/>
  <c r="L58" i="68"/>
  <c r="F58" i="68"/>
  <c r="N49" i="66"/>
  <c r="O49" i="66"/>
  <c r="P49" i="66" s="1"/>
  <c r="L49" i="66"/>
  <c r="F49" i="66"/>
  <c r="I32" i="66"/>
  <c r="H32" i="66"/>
  <c r="N87" i="48"/>
  <c r="O87" i="48"/>
  <c r="P87" i="48" s="1"/>
  <c r="N88" i="48"/>
  <c r="O88" i="48"/>
  <c r="P88" i="48" s="1"/>
  <c r="L87" i="48"/>
  <c r="L88" i="48"/>
  <c r="F87" i="48"/>
  <c r="N51" i="48"/>
  <c r="O51" i="48"/>
  <c r="P51" i="48" s="1"/>
  <c r="N52" i="48"/>
  <c r="O52" i="48"/>
  <c r="P52" i="48" s="1"/>
  <c r="L51" i="48"/>
  <c r="L52" i="48"/>
  <c r="F51" i="48"/>
  <c r="F52" i="48"/>
  <c r="N52" i="47"/>
  <c r="O52" i="47"/>
  <c r="P52" i="47" s="1"/>
  <c r="N53" i="47"/>
  <c r="O53" i="47"/>
  <c r="P53" i="47" s="1"/>
  <c r="L52" i="47"/>
  <c r="L53" i="47"/>
  <c r="F52" i="47"/>
  <c r="N55" i="46"/>
  <c r="O55" i="46"/>
  <c r="P55" i="46" s="1"/>
  <c r="N56" i="46"/>
  <c r="O56" i="46"/>
  <c r="P56" i="46" s="1"/>
  <c r="L55" i="46"/>
  <c r="L56" i="46"/>
  <c r="F55" i="46"/>
  <c r="N54" i="36"/>
  <c r="O54" i="36"/>
  <c r="P54" i="36"/>
  <c r="L54" i="36"/>
  <c r="F54" i="36"/>
  <c r="N52" i="86"/>
  <c r="O52" i="86"/>
  <c r="P52" i="86" s="1"/>
  <c r="N53" i="86"/>
  <c r="O53" i="86"/>
  <c r="P53" i="86"/>
  <c r="L52" i="86"/>
  <c r="L53" i="86"/>
  <c r="F52" i="86"/>
  <c r="F53" i="86"/>
  <c r="R63" i="75"/>
  <c r="S63" i="75"/>
  <c r="T63" i="75"/>
  <c r="U63" i="75"/>
  <c r="V63" i="75"/>
  <c r="W63" i="75"/>
  <c r="X63" i="75"/>
  <c r="Y63" i="75"/>
  <c r="Z63" i="75"/>
  <c r="AA63" i="75"/>
  <c r="AB63" i="75"/>
  <c r="Q63" i="75"/>
  <c r="C63" i="75"/>
  <c r="D63" i="75"/>
  <c r="E63" i="75"/>
  <c r="F63" i="75"/>
  <c r="G63" i="75"/>
  <c r="H63" i="75"/>
  <c r="I63" i="75"/>
  <c r="J63" i="75"/>
  <c r="K63" i="75"/>
  <c r="L63" i="75"/>
  <c r="M63" i="75"/>
  <c r="B63" i="75"/>
  <c r="R41" i="75"/>
  <c r="S41" i="75"/>
  <c r="T41" i="75"/>
  <c r="U41" i="75"/>
  <c r="V41" i="75"/>
  <c r="W41" i="75"/>
  <c r="X41" i="75"/>
  <c r="Y41" i="75"/>
  <c r="Z41" i="75"/>
  <c r="AA41" i="75"/>
  <c r="AB41" i="75"/>
  <c r="Q41" i="75"/>
  <c r="C41" i="75"/>
  <c r="D41" i="75"/>
  <c r="E41" i="75"/>
  <c r="F41" i="75"/>
  <c r="G41" i="75"/>
  <c r="H41" i="75"/>
  <c r="I41" i="75"/>
  <c r="J41" i="75"/>
  <c r="K41" i="75"/>
  <c r="L41" i="75"/>
  <c r="M41" i="75"/>
  <c r="B41" i="75"/>
  <c r="R19" i="75"/>
  <c r="S19" i="75"/>
  <c r="T19" i="75"/>
  <c r="U19" i="75"/>
  <c r="V19" i="75"/>
  <c r="W19" i="75"/>
  <c r="X19" i="75"/>
  <c r="Y19" i="75"/>
  <c r="Z19" i="75"/>
  <c r="AA19" i="75"/>
  <c r="AB19" i="75"/>
  <c r="Q19" i="75"/>
  <c r="C19" i="75"/>
  <c r="D19" i="75"/>
  <c r="E19" i="75"/>
  <c r="F19" i="75"/>
  <c r="G19" i="75"/>
  <c r="H19" i="75"/>
  <c r="I19" i="75"/>
  <c r="J19" i="75"/>
  <c r="K19" i="75"/>
  <c r="L19" i="75"/>
  <c r="M19" i="75"/>
  <c r="B19" i="75"/>
  <c r="R63" i="60"/>
  <c r="S63" i="60"/>
  <c r="T63" i="60"/>
  <c r="U63" i="60"/>
  <c r="V63" i="60"/>
  <c r="W63" i="60"/>
  <c r="X63" i="60"/>
  <c r="Y63" i="60"/>
  <c r="Z63" i="60"/>
  <c r="AA63" i="60"/>
  <c r="AB63" i="60"/>
  <c r="Q63" i="60"/>
  <c r="C63" i="60"/>
  <c r="D63" i="60"/>
  <c r="E63" i="60"/>
  <c r="F63" i="60"/>
  <c r="G63" i="60"/>
  <c r="H63" i="60"/>
  <c r="I63" i="60"/>
  <c r="J63" i="60"/>
  <c r="K63" i="60"/>
  <c r="L63" i="60"/>
  <c r="M63" i="60"/>
  <c r="B63" i="60"/>
  <c r="R41" i="60"/>
  <c r="S41" i="60"/>
  <c r="T41" i="60"/>
  <c r="U41" i="60"/>
  <c r="V41" i="60"/>
  <c r="W41" i="60"/>
  <c r="X41" i="60"/>
  <c r="Y41" i="60"/>
  <c r="Z41" i="60"/>
  <c r="AA41" i="60"/>
  <c r="AB41" i="60"/>
  <c r="Q41" i="60"/>
  <c r="C41" i="60"/>
  <c r="D41" i="60"/>
  <c r="E41" i="60"/>
  <c r="F41" i="60"/>
  <c r="G41" i="60"/>
  <c r="H41" i="60"/>
  <c r="I41" i="60"/>
  <c r="J41" i="60"/>
  <c r="K41" i="60"/>
  <c r="L41" i="60"/>
  <c r="M41" i="60"/>
  <c r="B41" i="60"/>
  <c r="R19" i="60"/>
  <c r="S19" i="60"/>
  <c r="T19" i="60"/>
  <c r="U19" i="60"/>
  <c r="V19" i="60"/>
  <c r="W19" i="60"/>
  <c r="X19" i="60"/>
  <c r="Y19" i="60"/>
  <c r="Z19" i="60"/>
  <c r="AA19" i="60"/>
  <c r="AB19" i="60"/>
  <c r="Q19" i="60"/>
  <c r="C19" i="60"/>
  <c r="D19" i="60"/>
  <c r="E19" i="60"/>
  <c r="F19" i="60"/>
  <c r="G19" i="60"/>
  <c r="H19" i="60"/>
  <c r="I19" i="60"/>
  <c r="J19" i="60"/>
  <c r="K19" i="60"/>
  <c r="L19" i="60"/>
  <c r="M19" i="60"/>
  <c r="B19" i="60"/>
  <c r="B61" i="68"/>
  <c r="C61" i="68"/>
  <c r="L56" i="83"/>
  <c r="F56" i="83"/>
  <c r="O55" i="83"/>
  <c r="N56" i="83"/>
  <c r="O56" i="83"/>
  <c r="AP13" i="60"/>
  <c r="AP14" i="60"/>
  <c r="AP35" i="60"/>
  <c r="AP36" i="60"/>
  <c r="AP57" i="60"/>
  <c r="AP58" i="60"/>
  <c r="AP13" i="75"/>
  <c r="AP14" i="75"/>
  <c r="AP35" i="75"/>
  <c r="AP36" i="75"/>
  <c r="AP58" i="75"/>
  <c r="AP57" i="75"/>
  <c r="N79" i="70"/>
  <c r="O79" i="70"/>
  <c r="N80" i="70"/>
  <c r="O80" i="70"/>
  <c r="P80" i="70" s="1"/>
  <c r="N81" i="70"/>
  <c r="O81" i="70"/>
  <c r="O82" i="70"/>
  <c r="L79" i="70"/>
  <c r="L80" i="70"/>
  <c r="L81" i="70"/>
  <c r="F79" i="70"/>
  <c r="F80" i="70"/>
  <c r="F81" i="70"/>
  <c r="F53" i="70"/>
  <c r="F54" i="70"/>
  <c r="L53" i="70"/>
  <c r="N53" i="70"/>
  <c r="O53" i="70"/>
  <c r="L54" i="70"/>
  <c r="N54" i="70"/>
  <c r="O54" i="70"/>
  <c r="O55" i="70"/>
  <c r="L79" i="68"/>
  <c r="N79" i="68"/>
  <c r="O79" i="68"/>
  <c r="L80" i="68"/>
  <c r="N80" i="68"/>
  <c r="O80" i="68"/>
  <c r="F79" i="68"/>
  <c r="L48" i="66"/>
  <c r="N48" i="66"/>
  <c r="O48" i="66"/>
  <c r="P48" i="66" s="1"/>
  <c r="F48" i="66"/>
  <c r="F86" i="48"/>
  <c r="L86" i="48"/>
  <c r="N86" i="48"/>
  <c r="O86" i="48"/>
  <c r="N54" i="47"/>
  <c r="O54" i="47"/>
  <c r="L54" i="47"/>
  <c r="F54" i="47"/>
  <c r="N55" i="81"/>
  <c r="O55" i="81"/>
  <c r="P55" i="81" s="1"/>
  <c r="L55" i="81"/>
  <c r="L56" i="81"/>
  <c r="F55" i="81"/>
  <c r="O55" i="36"/>
  <c r="N57" i="86"/>
  <c r="O57" i="86"/>
  <c r="P57" i="86" s="1"/>
  <c r="L57" i="86"/>
  <c r="F57" i="86"/>
  <c r="L57" i="3"/>
  <c r="N57" i="3"/>
  <c r="O57" i="3"/>
  <c r="L58" i="3"/>
  <c r="N58" i="3"/>
  <c r="O58" i="3"/>
  <c r="F57" i="3"/>
  <c r="N52" i="70"/>
  <c r="O52" i="70"/>
  <c r="L52" i="70"/>
  <c r="F52" i="70"/>
  <c r="N51" i="66"/>
  <c r="O51" i="66"/>
  <c r="N52" i="66"/>
  <c r="O52" i="66"/>
  <c r="N53" i="66"/>
  <c r="O53" i="66"/>
  <c r="N54" i="66"/>
  <c r="O54" i="66"/>
  <c r="L52" i="66"/>
  <c r="L53" i="66"/>
  <c r="L54" i="66"/>
  <c r="F52" i="66"/>
  <c r="F53" i="66"/>
  <c r="F54" i="66"/>
  <c r="B61" i="48"/>
  <c r="C61" i="48"/>
  <c r="N55" i="47"/>
  <c r="O55" i="47"/>
  <c r="L55" i="47"/>
  <c r="F55" i="47"/>
  <c r="N59" i="86"/>
  <c r="O59" i="86"/>
  <c r="L59" i="86"/>
  <c r="F59" i="86"/>
  <c r="O56" i="3"/>
  <c r="P56" i="83" l="1"/>
  <c r="P54" i="70"/>
  <c r="P79" i="68"/>
  <c r="P54" i="47"/>
  <c r="P58" i="3"/>
  <c r="P81" i="70"/>
  <c r="P79" i="70"/>
  <c r="P53" i="70"/>
  <c r="P80" i="68"/>
  <c r="P86" i="48"/>
  <c r="P59" i="86"/>
  <c r="P57" i="3"/>
  <c r="P51" i="66"/>
  <c r="P54" i="66"/>
  <c r="P55" i="47"/>
  <c r="P52" i="66"/>
  <c r="P52" i="70"/>
  <c r="P53" i="66"/>
  <c r="I60" i="83"/>
  <c r="H60" i="83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J59" i="83"/>
  <c r="AP56" i="75"/>
  <c r="AB65" i="75"/>
  <c r="AP34" i="75"/>
  <c r="AP12" i="75"/>
  <c r="M21" i="75"/>
  <c r="AP56" i="60"/>
  <c r="M65" i="60"/>
  <c r="AP34" i="60"/>
  <c r="AP12" i="60"/>
  <c r="N78" i="70" l="1"/>
  <c r="O78" i="70"/>
  <c r="L78" i="70"/>
  <c r="F78" i="70"/>
  <c r="N51" i="70"/>
  <c r="O51" i="70"/>
  <c r="L51" i="70"/>
  <c r="F51" i="70"/>
  <c r="N77" i="68"/>
  <c r="O77" i="68"/>
  <c r="N78" i="68"/>
  <c r="O78" i="68"/>
  <c r="L77" i="68"/>
  <c r="L78" i="68"/>
  <c r="F77" i="68"/>
  <c r="I61" i="68"/>
  <c r="H61" i="68"/>
  <c r="N27" i="68"/>
  <c r="O27" i="68"/>
  <c r="P27" i="68" s="1"/>
  <c r="L27" i="68"/>
  <c r="F27" i="68"/>
  <c r="L51" i="66"/>
  <c r="F51" i="66"/>
  <c r="N57" i="47"/>
  <c r="O57" i="47"/>
  <c r="N58" i="47"/>
  <c r="O58" i="47"/>
  <c r="N59" i="47"/>
  <c r="O59" i="47"/>
  <c r="L57" i="47"/>
  <c r="L58" i="47"/>
  <c r="L59" i="47"/>
  <c r="F57" i="47"/>
  <c r="F58" i="47"/>
  <c r="F56" i="46"/>
  <c r="F56" i="81"/>
  <c r="N56" i="81"/>
  <c r="O56" i="81"/>
  <c r="N53" i="36"/>
  <c r="O53" i="36"/>
  <c r="L53" i="36"/>
  <c r="F53" i="36"/>
  <c r="N87" i="86"/>
  <c r="O87" i="86"/>
  <c r="N88" i="86"/>
  <c r="O88" i="86"/>
  <c r="N89" i="86"/>
  <c r="O89" i="86"/>
  <c r="N90" i="86"/>
  <c r="O90" i="86"/>
  <c r="N91" i="86"/>
  <c r="O91" i="86"/>
  <c r="L87" i="86"/>
  <c r="L88" i="86"/>
  <c r="L89" i="86"/>
  <c r="L90" i="86"/>
  <c r="F87" i="86"/>
  <c r="F88" i="86"/>
  <c r="F89" i="86"/>
  <c r="F90" i="86"/>
  <c r="N58" i="86"/>
  <c r="O58" i="86"/>
  <c r="L58" i="86"/>
  <c r="F58" i="86"/>
  <c r="N93" i="3"/>
  <c r="O93" i="3"/>
  <c r="N94" i="3"/>
  <c r="O94" i="3"/>
  <c r="L93" i="3"/>
  <c r="F93" i="3"/>
  <c r="N55" i="3"/>
  <c r="O55" i="3"/>
  <c r="L55" i="3"/>
  <c r="F55" i="3"/>
  <c r="P51" i="70" l="1"/>
  <c r="P90" i="86"/>
  <c r="P55" i="3"/>
  <c r="P94" i="3"/>
  <c r="P56" i="81"/>
  <c r="P58" i="86"/>
  <c r="P58" i="47"/>
  <c r="P78" i="70"/>
  <c r="P59" i="47"/>
  <c r="P53" i="36"/>
  <c r="P88" i="86"/>
  <c r="P89" i="86"/>
  <c r="P77" i="68"/>
  <c r="P78" i="68"/>
  <c r="P57" i="47"/>
  <c r="P91" i="86"/>
  <c r="P87" i="86"/>
  <c r="P93" i="3"/>
  <c r="H95" i="47"/>
  <c r="I95" i="47"/>
  <c r="N57" i="83"/>
  <c r="O57" i="83"/>
  <c r="N58" i="83"/>
  <c r="O58" i="83"/>
  <c r="L57" i="83"/>
  <c r="L58" i="83"/>
  <c r="F57" i="83"/>
  <c r="F58" i="83"/>
  <c r="F59" i="83"/>
  <c r="AP55" i="75"/>
  <c r="AP33" i="75"/>
  <c r="AP11" i="75"/>
  <c r="AP11" i="60"/>
  <c r="AP33" i="60"/>
  <c r="AP55" i="60"/>
  <c r="N50" i="70"/>
  <c r="O50" i="70"/>
  <c r="L50" i="70"/>
  <c r="F50" i="70"/>
  <c r="N31" i="70"/>
  <c r="O31" i="70"/>
  <c r="L31" i="70"/>
  <c r="F31" i="70"/>
  <c r="N77" i="66"/>
  <c r="O77" i="66"/>
  <c r="L77" i="66"/>
  <c r="L78" i="66"/>
  <c r="F77" i="66"/>
  <c r="N70" i="66"/>
  <c r="O70" i="66"/>
  <c r="N71" i="66"/>
  <c r="O71" i="66"/>
  <c r="L70" i="66"/>
  <c r="L71" i="66"/>
  <c r="F70" i="66"/>
  <c r="N20" i="66"/>
  <c r="O20" i="66"/>
  <c r="N21" i="66"/>
  <c r="O21" i="66"/>
  <c r="N22" i="66"/>
  <c r="O22" i="66"/>
  <c r="N23" i="66"/>
  <c r="O23" i="66"/>
  <c r="N24" i="66"/>
  <c r="O24" i="66"/>
  <c r="N25" i="66"/>
  <c r="O25" i="66"/>
  <c r="N26" i="66"/>
  <c r="O26" i="66"/>
  <c r="N27" i="66"/>
  <c r="O27" i="66"/>
  <c r="N28" i="66"/>
  <c r="O28" i="66"/>
  <c r="N29" i="66"/>
  <c r="O29" i="66"/>
  <c r="N30" i="66"/>
  <c r="O30" i="66"/>
  <c r="N31" i="66"/>
  <c r="O31" i="66"/>
  <c r="L20" i="66"/>
  <c r="L21" i="66"/>
  <c r="L22" i="66"/>
  <c r="L23" i="66"/>
  <c r="L24" i="66"/>
  <c r="L25" i="66"/>
  <c r="L26" i="66"/>
  <c r="L27" i="66"/>
  <c r="L28" i="66"/>
  <c r="L29" i="66"/>
  <c r="L30" i="66"/>
  <c r="L31" i="66"/>
  <c r="F20" i="66"/>
  <c r="F21" i="66"/>
  <c r="F22" i="66"/>
  <c r="F23" i="66"/>
  <c r="F24" i="66"/>
  <c r="F25" i="66"/>
  <c r="F26" i="66"/>
  <c r="F27" i="66"/>
  <c r="F28" i="66"/>
  <c r="F29" i="66"/>
  <c r="F30" i="66"/>
  <c r="F31" i="66"/>
  <c r="N50" i="48"/>
  <c r="O50" i="48"/>
  <c r="L50" i="48"/>
  <c r="F50" i="48"/>
  <c r="N31" i="48"/>
  <c r="O31" i="48"/>
  <c r="L31" i="48"/>
  <c r="F31" i="48"/>
  <c r="N57" i="81"/>
  <c r="O57" i="81"/>
  <c r="L57" i="81"/>
  <c r="F57" i="81"/>
  <c r="F91" i="86"/>
  <c r="F92" i="86"/>
  <c r="F93" i="86"/>
  <c r="L91" i="86"/>
  <c r="L92" i="86"/>
  <c r="L93" i="86"/>
  <c r="N92" i="86"/>
  <c r="O92" i="86"/>
  <c r="N93" i="86"/>
  <c r="O93" i="86"/>
  <c r="N94" i="86"/>
  <c r="O94" i="86"/>
  <c r="N54" i="86"/>
  <c r="O54" i="86"/>
  <c r="L54" i="86"/>
  <c r="F54" i="86"/>
  <c r="B61" i="86"/>
  <c r="C61" i="86"/>
  <c r="F54" i="3"/>
  <c r="N54" i="3"/>
  <c r="O54" i="3"/>
  <c r="L54" i="3"/>
  <c r="F91" i="83"/>
  <c r="N91" i="83"/>
  <c r="O91" i="83"/>
  <c r="N92" i="83"/>
  <c r="O92" i="83"/>
  <c r="L91" i="83"/>
  <c r="N59" i="83"/>
  <c r="O59" i="83"/>
  <c r="L59" i="83"/>
  <c r="F78" i="66"/>
  <c r="N77" i="70"/>
  <c r="O77" i="70"/>
  <c r="L77" i="70"/>
  <c r="F77" i="70"/>
  <c r="N49" i="70"/>
  <c r="O49" i="70"/>
  <c r="L49" i="70"/>
  <c r="F49" i="70"/>
  <c r="N29" i="70"/>
  <c r="O29" i="70"/>
  <c r="N30" i="70"/>
  <c r="O30" i="70"/>
  <c r="L29" i="70"/>
  <c r="L30" i="70"/>
  <c r="F29" i="70"/>
  <c r="N84" i="68"/>
  <c r="O84" i="68"/>
  <c r="N85" i="68"/>
  <c r="O85" i="68"/>
  <c r="N86" i="68"/>
  <c r="O86" i="68"/>
  <c r="N87" i="68"/>
  <c r="O87" i="68"/>
  <c r="N88" i="68"/>
  <c r="O88" i="68"/>
  <c r="N89" i="68"/>
  <c r="O89" i="68"/>
  <c r="N90" i="68"/>
  <c r="O90" i="68"/>
  <c r="N91" i="68"/>
  <c r="O91" i="68"/>
  <c r="N92" i="68"/>
  <c r="O92" i="68"/>
  <c r="L84" i="68"/>
  <c r="L85" i="68"/>
  <c r="L86" i="68"/>
  <c r="L87" i="68"/>
  <c r="L88" i="68"/>
  <c r="L89" i="68"/>
  <c r="L90" i="68"/>
  <c r="L91" i="68"/>
  <c r="L92" i="68"/>
  <c r="L93" i="68"/>
  <c r="F81" i="68"/>
  <c r="F84" i="68"/>
  <c r="F85" i="68"/>
  <c r="F86" i="68"/>
  <c r="F87" i="68"/>
  <c r="F88" i="68"/>
  <c r="F89" i="68"/>
  <c r="F90" i="68"/>
  <c r="F91" i="68"/>
  <c r="N68" i="66"/>
  <c r="O68" i="66"/>
  <c r="N69" i="66"/>
  <c r="O69" i="66"/>
  <c r="N72" i="66"/>
  <c r="O72" i="66"/>
  <c r="N73" i="66"/>
  <c r="O73" i="66"/>
  <c r="N74" i="66"/>
  <c r="O74" i="66"/>
  <c r="N75" i="66"/>
  <c r="O75" i="66"/>
  <c r="N76" i="66"/>
  <c r="O76" i="66"/>
  <c r="N78" i="66"/>
  <c r="O78" i="66"/>
  <c r="N79" i="66"/>
  <c r="O79" i="66"/>
  <c r="L68" i="66"/>
  <c r="L69" i="66"/>
  <c r="L72" i="66"/>
  <c r="L73" i="66"/>
  <c r="L74" i="66"/>
  <c r="L75" i="66"/>
  <c r="L76" i="66"/>
  <c r="L79" i="66"/>
  <c r="L80" i="66"/>
  <c r="F68" i="66"/>
  <c r="F69" i="66"/>
  <c r="F71" i="66"/>
  <c r="F72" i="66"/>
  <c r="F73" i="66"/>
  <c r="F74" i="66"/>
  <c r="F75" i="66"/>
  <c r="F76" i="66"/>
  <c r="F79" i="66"/>
  <c r="F80" i="66"/>
  <c r="F81" i="66"/>
  <c r="F82" i="66"/>
  <c r="N16" i="66"/>
  <c r="O16" i="66"/>
  <c r="N17" i="66"/>
  <c r="O17" i="66"/>
  <c r="N18" i="66"/>
  <c r="O18" i="66"/>
  <c r="N19" i="66"/>
  <c r="O19" i="66"/>
  <c r="L16" i="66"/>
  <c r="L17" i="66"/>
  <c r="L18" i="66"/>
  <c r="L19" i="66"/>
  <c r="F16" i="66"/>
  <c r="N60" i="48"/>
  <c r="O60" i="48"/>
  <c r="L60" i="48"/>
  <c r="F60" i="48"/>
  <c r="N52" i="36"/>
  <c r="O52" i="36"/>
  <c r="L52" i="36"/>
  <c r="F52" i="36"/>
  <c r="N84" i="86"/>
  <c r="O84" i="86"/>
  <c r="N85" i="86"/>
  <c r="O85" i="86"/>
  <c r="L84" i="86"/>
  <c r="F84" i="86"/>
  <c r="F52" i="3"/>
  <c r="N52" i="3"/>
  <c r="O52" i="3"/>
  <c r="L52" i="3"/>
  <c r="AP54" i="75"/>
  <c r="AP32" i="75"/>
  <c r="AP10" i="75"/>
  <c r="AP10" i="60"/>
  <c r="AP32" i="60"/>
  <c r="AP54" i="60"/>
  <c r="C7" i="2"/>
  <c r="N93" i="83"/>
  <c r="O93" i="83"/>
  <c r="L92" i="83"/>
  <c r="L93" i="83"/>
  <c r="F92" i="83"/>
  <c r="F93" i="83"/>
  <c r="N74" i="83"/>
  <c r="O74" i="83"/>
  <c r="L74" i="83"/>
  <c r="F74" i="83"/>
  <c r="O31" i="79"/>
  <c r="O9" i="79"/>
  <c r="O20" i="79"/>
  <c r="O29" i="79"/>
  <c r="O18" i="79"/>
  <c r="O7" i="79"/>
  <c r="AP53" i="75"/>
  <c r="AB64" i="75"/>
  <c r="M66" i="75"/>
  <c r="M65" i="75"/>
  <c r="AP65" i="75" s="1"/>
  <c r="AP31" i="75"/>
  <c r="AP9" i="75"/>
  <c r="M20" i="75"/>
  <c r="P20" i="66" l="1"/>
  <c r="P23" i="66"/>
  <c r="P50" i="48"/>
  <c r="P31" i="70"/>
  <c r="P91" i="68"/>
  <c r="P77" i="66"/>
  <c r="P31" i="66"/>
  <c r="P27" i="66"/>
  <c r="P57" i="81"/>
  <c r="P52" i="36"/>
  <c r="P93" i="86"/>
  <c r="P92" i="86"/>
  <c r="P74" i="83"/>
  <c r="P92" i="68"/>
  <c r="P88" i="68"/>
  <c r="P84" i="68"/>
  <c r="P76" i="66"/>
  <c r="P70" i="66"/>
  <c r="P22" i="66"/>
  <c r="P24" i="66"/>
  <c r="P19" i="66"/>
  <c r="P21" i="66"/>
  <c r="P28" i="66"/>
  <c r="P94" i="86"/>
  <c r="P54" i="86"/>
  <c r="P77" i="70"/>
  <c r="P50" i="70"/>
  <c r="P87" i="68"/>
  <c r="P89" i="68"/>
  <c r="P85" i="68"/>
  <c r="P71" i="66"/>
  <c r="P30" i="66"/>
  <c r="P26" i="66"/>
  <c r="P29" i="66"/>
  <c r="P25" i="66"/>
  <c r="P60" i="48"/>
  <c r="P31" i="48"/>
  <c r="P58" i="83"/>
  <c r="P57" i="83"/>
  <c r="P84" i="86"/>
  <c r="P54" i="3"/>
  <c r="P73" i="66"/>
  <c r="P75" i="66"/>
  <c r="P18" i="66"/>
  <c r="P85" i="86"/>
  <c r="P52" i="3"/>
  <c r="P49" i="70"/>
  <c r="P29" i="70"/>
  <c r="P30" i="70"/>
  <c r="P90" i="68"/>
  <c r="P86" i="68"/>
  <c r="P78" i="66"/>
  <c r="P79" i="66"/>
  <c r="P74" i="66"/>
  <c r="P69" i="66"/>
  <c r="P68" i="66"/>
  <c r="P72" i="66"/>
  <c r="P16" i="66"/>
  <c r="P17" i="66"/>
  <c r="P92" i="83"/>
  <c r="P91" i="83"/>
  <c r="P59" i="83"/>
  <c r="P93" i="83"/>
  <c r="AB42" i="60"/>
  <c r="AP31" i="60"/>
  <c r="AP9" i="60"/>
  <c r="AP53" i="60" l="1"/>
  <c r="M64" i="60"/>
  <c r="N81" i="68"/>
  <c r="O81" i="68"/>
  <c r="L81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57" i="68"/>
  <c r="O57" i="68"/>
  <c r="N60" i="68"/>
  <c r="O60" i="68"/>
  <c r="F59" i="68"/>
  <c r="N65" i="66"/>
  <c r="O65" i="66"/>
  <c r="N66" i="66"/>
  <c r="O66" i="66"/>
  <c r="N67" i="66"/>
  <c r="O67" i="66"/>
  <c r="N80" i="66"/>
  <c r="O80" i="66"/>
  <c r="N81" i="66"/>
  <c r="O81" i="66"/>
  <c r="N82" i="66"/>
  <c r="O82" i="66"/>
  <c r="L65" i="66"/>
  <c r="L66" i="66"/>
  <c r="L67" i="66"/>
  <c r="L81" i="66"/>
  <c r="L82" i="66"/>
  <c r="N62" i="66"/>
  <c r="O62" i="66"/>
  <c r="L62" i="66"/>
  <c r="F64" i="66"/>
  <c r="F65" i="66"/>
  <c r="F66" i="66"/>
  <c r="F67" i="66"/>
  <c r="F62" i="66"/>
  <c r="O50" i="66"/>
  <c r="N9" i="66"/>
  <c r="O9" i="66"/>
  <c r="N10" i="66"/>
  <c r="O10" i="66"/>
  <c r="N11" i="66"/>
  <c r="O11" i="66"/>
  <c r="N12" i="66"/>
  <c r="O12" i="66"/>
  <c r="N13" i="66"/>
  <c r="O13" i="66"/>
  <c r="N14" i="66"/>
  <c r="O14" i="66"/>
  <c r="N15" i="66"/>
  <c r="O15" i="66"/>
  <c r="L8" i="66"/>
  <c r="L9" i="66"/>
  <c r="L10" i="66"/>
  <c r="L11" i="66"/>
  <c r="L12" i="66"/>
  <c r="L13" i="66"/>
  <c r="L14" i="66"/>
  <c r="L15" i="66"/>
  <c r="F9" i="66"/>
  <c r="F10" i="66"/>
  <c r="F11" i="66"/>
  <c r="F12" i="66"/>
  <c r="F13" i="66"/>
  <c r="F14" i="66"/>
  <c r="F15" i="66"/>
  <c r="F17" i="66"/>
  <c r="F18" i="66"/>
  <c r="F19" i="66"/>
  <c r="N89" i="48"/>
  <c r="O89" i="48"/>
  <c r="N90" i="48"/>
  <c r="O90" i="48"/>
  <c r="N91" i="48"/>
  <c r="O91" i="48"/>
  <c r="N92" i="48"/>
  <c r="O92" i="48"/>
  <c r="N93" i="48"/>
  <c r="O93" i="48"/>
  <c r="N94" i="48"/>
  <c r="O94" i="48"/>
  <c r="L89" i="48"/>
  <c r="L90" i="48"/>
  <c r="L91" i="48"/>
  <c r="L92" i="48"/>
  <c r="L93" i="48"/>
  <c r="L94" i="48"/>
  <c r="F89" i="48"/>
  <c r="F90" i="48"/>
  <c r="F91" i="48"/>
  <c r="F92" i="48"/>
  <c r="F93" i="48"/>
  <c r="F94" i="48"/>
  <c r="F85" i="48"/>
  <c r="N85" i="48"/>
  <c r="O85" i="48"/>
  <c r="L85" i="48"/>
  <c r="N58" i="48"/>
  <c r="O58" i="48"/>
  <c r="L58" i="48"/>
  <c r="L59" i="48"/>
  <c r="F58" i="48"/>
  <c r="N92" i="47"/>
  <c r="O92" i="47"/>
  <c r="N93" i="47"/>
  <c r="O93" i="47"/>
  <c r="N88" i="47"/>
  <c r="O88" i="47"/>
  <c r="N89" i="47"/>
  <c r="O89" i="47"/>
  <c r="N90" i="47"/>
  <c r="O90" i="47"/>
  <c r="N91" i="47"/>
  <c r="O91" i="47"/>
  <c r="L88" i="47"/>
  <c r="L89" i="47"/>
  <c r="L90" i="47"/>
  <c r="L91" i="47"/>
  <c r="F88" i="47"/>
  <c r="F89" i="47"/>
  <c r="F90" i="47"/>
  <c r="F91" i="47"/>
  <c r="N60" i="46"/>
  <c r="O60" i="46"/>
  <c r="L60" i="46"/>
  <c r="F60" i="46"/>
  <c r="P82" i="66" l="1"/>
  <c r="P65" i="66"/>
  <c r="P94" i="48"/>
  <c r="P90" i="48"/>
  <c r="P58" i="48"/>
  <c r="P60" i="46"/>
  <c r="P81" i="68"/>
  <c r="P67" i="66"/>
  <c r="P66" i="66"/>
  <c r="P80" i="66"/>
  <c r="P62" i="66"/>
  <c r="P15" i="66"/>
  <c r="P12" i="66"/>
  <c r="P13" i="66"/>
  <c r="P14" i="66"/>
  <c r="P10" i="66"/>
  <c r="P93" i="48"/>
  <c r="P89" i="48"/>
  <c r="P85" i="48"/>
  <c r="P92" i="48"/>
  <c r="P88" i="47"/>
  <c r="P90" i="47"/>
  <c r="P81" i="66"/>
  <c r="P9" i="66"/>
  <c r="P11" i="66"/>
  <c r="P91" i="48"/>
  <c r="P91" i="47"/>
  <c r="P92" i="47"/>
  <c r="P89" i="47"/>
  <c r="P93" i="47"/>
  <c r="P60" i="68"/>
  <c r="P57" i="68"/>
  <c r="F30" i="70"/>
  <c r="L74" i="70"/>
  <c r="N74" i="70"/>
  <c r="O74" i="70"/>
  <c r="L75" i="70"/>
  <c r="N75" i="70"/>
  <c r="O75" i="70"/>
  <c r="L76" i="70"/>
  <c r="N76" i="70"/>
  <c r="O76" i="70"/>
  <c r="F74" i="70"/>
  <c r="F75" i="70"/>
  <c r="F76" i="70"/>
  <c r="P74" i="70" l="1"/>
  <c r="P75" i="70"/>
  <c r="P76" i="70"/>
  <c r="L22" i="83" l="1"/>
  <c r="N22" i="83"/>
  <c r="O22" i="83"/>
  <c r="F22" i="83"/>
  <c r="J47" i="84"/>
  <c r="I47" i="84"/>
  <c r="D47" i="84"/>
  <c r="C47" i="84"/>
  <c r="O28" i="84"/>
  <c r="P28" i="84"/>
  <c r="J27" i="84"/>
  <c r="I27" i="84"/>
  <c r="D27" i="84"/>
  <c r="C27" i="84"/>
  <c r="J7" i="84"/>
  <c r="I7" i="84"/>
  <c r="D7" i="84"/>
  <c r="C7" i="84"/>
  <c r="C53" i="2"/>
  <c r="D53" i="2"/>
  <c r="J47" i="2"/>
  <c r="I47" i="2"/>
  <c r="D47" i="2"/>
  <c r="C47" i="2"/>
  <c r="J27" i="2"/>
  <c r="I27" i="2"/>
  <c r="D27" i="2"/>
  <c r="C27" i="2"/>
  <c r="J7" i="2"/>
  <c r="I7" i="2"/>
  <c r="D7" i="2"/>
  <c r="G7" i="2" s="1"/>
  <c r="AP8" i="75"/>
  <c r="AP30" i="75"/>
  <c r="AP52" i="75"/>
  <c r="AP8" i="60"/>
  <c r="AP30" i="60"/>
  <c r="AP52" i="60"/>
  <c r="N70" i="86"/>
  <c r="O70" i="86"/>
  <c r="F70" i="86"/>
  <c r="L70" i="86"/>
  <c r="G47" i="84" l="1"/>
  <c r="M47" i="84"/>
  <c r="P22" i="83"/>
  <c r="P70" i="86"/>
  <c r="O47" i="2"/>
  <c r="G27" i="2"/>
  <c r="P47" i="84"/>
  <c r="O47" i="84"/>
  <c r="Q28" i="84"/>
  <c r="P27" i="84"/>
  <c r="O27" i="84"/>
  <c r="M27" i="84"/>
  <c r="G27" i="84"/>
  <c r="G7" i="84"/>
  <c r="O7" i="84"/>
  <c r="M7" i="84"/>
  <c r="P7" i="84"/>
  <c r="M47" i="2"/>
  <c r="P47" i="2"/>
  <c r="G47" i="2"/>
  <c r="P27" i="2"/>
  <c r="M27" i="2"/>
  <c r="O27" i="2"/>
  <c r="M7" i="2"/>
  <c r="P7" i="2"/>
  <c r="O7" i="2"/>
  <c r="O96" i="86"/>
  <c r="N96" i="86"/>
  <c r="L96" i="86"/>
  <c r="F96" i="86"/>
  <c r="I95" i="86"/>
  <c r="H95" i="86"/>
  <c r="C95" i="86"/>
  <c r="B95" i="86"/>
  <c r="D95" i="86" s="1"/>
  <c r="L94" i="86"/>
  <c r="K94" i="86"/>
  <c r="J94" i="86"/>
  <c r="F94" i="86"/>
  <c r="E94" i="86"/>
  <c r="D94" i="86"/>
  <c r="K93" i="86"/>
  <c r="J93" i="86"/>
  <c r="E93" i="86"/>
  <c r="D93" i="86"/>
  <c r="K92" i="86"/>
  <c r="J92" i="86"/>
  <c r="E92" i="86"/>
  <c r="D92" i="86"/>
  <c r="K91" i="86"/>
  <c r="J91" i="86"/>
  <c r="E91" i="86"/>
  <c r="D91" i="86"/>
  <c r="K90" i="86"/>
  <c r="J90" i="86"/>
  <c r="E90" i="86"/>
  <c r="D90" i="86"/>
  <c r="K89" i="86"/>
  <c r="J89" i="86"/>
  <c r="E89" i="86"/>
  <c r="D89" i="86"/>
  <c r="K88" i="86"/>
  <c r="J88" i="86"/>
  <c r="E88" i="86"/>
  <c r="D88" i="86"/>
  <c r="K87" i="86"/>
  <c r="J87" i="86"/>
  <c r="E87" i="86"/>
  <c r="D87" i="86"/>
  <c r="O86" i="86"/>
  <c r="N86" i="86"/>
  <c r="L86" i="86"/>
  <c r="K86" i="86"/>
  <c r="J86" i="86"/>
  <c r="F86" i="86"/>
  <c r="E86" i="86"/>
  <c r="D86" i="86"/>
  <c r="L85" i="86"/>
  <c r="K85" i="86"/>
  <c r="J85" i="86"/>
  <c r="F85" i="86"/>
  <c r="E85" i="86"/>
  <c r="D85" i="86"/>
  <c r="K84" i="86"/>
  <c r="J84" i="86"/>
  <c r="E84" i="86"/>
  <c r="D84" i="86"/>
  <c r="O83" i="86"/>
  <c r="N83" i="86"/>
  <c r="L83" i="86"/>
  <c r="K83" i="86"/>
  <c r="J83" i="86"/>
  <c r="F83" i="86"/>
  <c r="E83" i="86"/>
  <c r="D83" i="86"/>
  <c r="O82" i="86"/>
  <c r="N82" i="86"/>
  <c r="L82" i="86"/>
  <c r="K82" i="86"/>
  <c r="J82" i="86"/>
  <c r="F82" i="86"/>
  <c r="E82" i="86"/>
  <c r="D82" i="86"/>
  <c r="O81" i="86"/>
  <c r="N81" i="86"/>
  <c r="L81" i="86"/>
  <c r="K81" i="86"/>
  <c r="J81" i="86"/>
  <c r="F81" i="86"/>
  <c r="E81" i="86"/>
  <c r="D81" i="86"/>
  <c r="O80" i="86"/>
  <c r="N80" i="86"/>
  <c r="L80" i="86"/>
  <c r="K80" i="86"/>
  <c r="J80" i="86"/>
  <c r="F80" i="86"/>
  <c r="E80" i="86"/>
  <c r="D80" i="86"/>
  <c r="O79" i="86"/>
  <c r="N79" i="86"/>
  <c r="L79" i="86"/>
  <c r="K79" i="86"/>
  <c r="J79" i="86"/>
  <c r="F79" i="86"/>
  <c r="E79" i="86"/>
  <c r="D79" i="86"/>
  <c r="O78" i="86"/>
  <c r="N78" i="86"/>
  <c r="L78" i="86"/>
  <c r="K78" i="86"/>
  <c r="J78" i="86"/>
  <c r="F78" i="86"/>
  <c r="E78" i="86"/>
  <c r="D78" i="86"/>
  <c r="O77" i="86"/>
  <c r="N77" i="86"/>
  <c r="L77" i="86"/>
  <c r="K77" i="86"/>
  <c r="J77" i="86"/>
  <c r="F77" i="86"/>
  <c r="E77" i="86"/>
  <c r="D77" i="86"/>
  <c r="O76" i="86"/>
  <c r="N76" i="86"/>
  <c r="L76" i="86"/>
  <c r="K76" i="86"/>
  <c r="J76" i="86"/>
  <c r="F76" i="86"/>
  <c r="E76" i="86"/>
  <c r="D76" i="86"/>
  <c r="O75" i="86"/>
  <c r="N75" i="86"/>
  <c r="L75" i="86"/>
  <c r="K75" i="86"/>
  <c r="J75" i="86"/>
  <c r="F75" i="86"/>
  <c r="E75" i="86"/>
  <c r="D75" i="86"/>
  <c r="O74" i="86"/>
  <c r="N74" i="86"/>
  <c r="L74" i="86"/>
  <c r="K74" i="86"/>
  <c r="J74" i="86"/>
  <c r="F74" i="86"/>
  <c r="E74" i="86"/>
  <c r="D74" i="86"/>
  <c r="O73" i="86"/>
  <c r="N73" i="86"/>
  <c r="L73" i="86"/>
  <c r="K73" i="86"/>
  <c r="J73" i="86"/>
  <c r="F73" i="86"/>
  <c r="E73" i="86"/>
  <c r="D73" i="86"/>
  <c r="O72" i="86"/>
  <c r="N72" i="86"/>
  <c r="L72" i="86"/>
  <c r="K72" i="86"/>
  <c r="J72" i="86"/>
  <c r="F72" i="86"/>
  <c r="E72" i="86"/>
  <c r="D72" i="86"/>
  <c r="O71" i="86"/>
  <c r="N71" i="86"/>
  <c r="L71" i="86"/>
  <c r="K71" i="86"/>
  <c r="J71" i="86"/>
  <c r="F71" i="86"/>
  <c r="E71" i="86"/>
  <c r="D71" i="86"/>
  <c r="K70" i="86"/>
  <c r="J70" i="86"/>
  <c r="E70" i="86"/>
  <c r="D70" i="86"/>
  <c r="O69" i="86"/>
  <c r="N69" i="86"/>
  <c r="L69" i="86"/>
  <c r="K69" i="86"/>
  <c r="J69" i="86"/>
  <c r="F69" i="86"/>
  <c r="E69" i="86"/>
  <c r="D69" i="86"/>
  <c r="O68" i="86"/>
  <c r="N68" i="86"/>
  <c r="L68" i="86"/>
  <c r="K68" i="86"/>
  <c r="J68" i="86"/>
  <c r="F68" i="86"/>
  <c r="E68" i="86"/>
  <c r="D68" i="86"/>
  <c r="C67" i="86"/>
  <c r="K67" i="86" s="1"/>
  <c r="B67" i="86"/>
  <c r="J67" i="86" s="1"/>
  <c r="F66" i="86"/>
  <c r="L66" i="86" s="1"/>
  <c r="P66" i="86" s="1"/>
  <c r="O62" i="86"/>
  <c r="N62" i="86"/>
  <c r="L62" i="86"/>
  <c r="K62" i="86"/>
  <c r="J62" i="86"/>
  <c r="F62" i="86"/>
  <c r="I61" i="86"/>
  <c r="K61" i="86" s="1"/>
  <c r="H61" i="86"/>
  <c r="J61" i="86" s="1"/>
  <c r="O60" i="86"/>
  <c r="N60" i="86"/>
  <c r="L60" i="86"/>
  <c r="K60" i="86"/>
  <c r="J60" i="86"/>
  <c r="F60" i="86"/>
  <c r="E60" i="86"/>
  <c r="D60" i="86"/>
  <c r="K59" i="86"/>
  <c r="J59" i="86"/>
  <c r="E59" i="86"/>
  <c r="D59" i="86"/>
  <c r="K58" i="86"/>
  <c r="J58" i="86"/>
  <c r="E58" i="86"/>
  <c r="D58" i="86"/>
  <c r="K57" i="86"/>
  <c r="J57" i="86"/>
  <c r="E57" i="86"/>
  <c r="D57" i="86"/>
  <c r="O56" i="86"/>
  <c r="K56" i="86"/>
  <c r="J56" i="86"/>
  <c r="E56" i="86"/>
  <c r="D56" i="86"/>
  <c r="O55" i="86"/>
  <c r="N55" i="86"/>
  <c r="L55" i="86"/>
  <c r="K55" i="86"/>
  <c r="J55" i="86"/>
  <c r="F55" i="86"/>
  <c r="E55" i="86"/>
  <c r="D55" i="86"/>
  <c r="K54" i="86"/>
  <c r="J54" i="86"/>
  <c r="E54" i="86"/>
  <c r="D54" i="86"/>
  <c r="K53" i="86"/>
  <c r="J53" i="86"/>
  <c r="E53" i="86"/>
  <c r="D53" i="86"/>
  <c r="K52" i="86"/>
  <c r="J52" i="86"/>
  <c r="E52" i="86"/>
  <c r="D52" i="86"/>
  <c r="O51" i="86"/>
  <c r="N51" i="86"/>
  <c r="L51" i="86"/>
  <c r="K51" i="86"/>
  <c r="J51" i="86"/>
  <c r="F51" i="86"/>
  <c r="E51" i="86"/>
  <c r="D51" i="86"/>
  <c r="O50" i="86"/>
  <c r="N50" i="86"/>
  <c r="L50" i="86"/>
  <c r="K50" i="86"/>
  <c r="J50" i="86"/>
  <c r="F50" i="86"/>
  <c r="E50" i="86"/>
  <c r="D50" i="86"/>
  <c r="O49" i="86"/>
  <c r="N49" i="86"/>
  <c r="L49" i="86"/>
  <c r="K49" i="86"/>
  <c r="J49" i="86"/>
  <c r="F49" i="86"/>
  <c r="E49" i="86"/>
  <c r="D49" i="86"/>
  <c r="O48" i="86"/>
  <c r="N48" i="86"/>
  <c r="L48" i="86"/>
  <c r="K48" i="86"/>
  <c r="J48" i="86"/>
  <c r="F48" i="86"/>
  <c r="E48" i="86"/>
  <c r="D48" i="86"/>
  <c r="O47" i="86"/>
  <c r="N47" i="86"/>
  <c r="L47" i="86"/>
  <c r="K47" i="86"/>
  <c r="J47" i="86"/>
  <c r="F47" i="86"/>
  <c r="E47" i="86"/>
  <c r="D47" i="86"/>
  <c r="O46" i="86"/>
  <c r="N46" i="86"/>
  <c r="L46" i="86"/>
  <c r="K46" i="86"/>
  <c r="J46" i="86"/>
  <c r="F46" i="86"/>
  <c r="E46" i="86"/>
  <c r="D46" i="86"/>
  <c r="O45" i="86"/>
  <c r="N45" i="86"/>
  <c r="L45" i="86"/>
  <c r="K45" i="86"/>
  <c r="J45" i="86"/>
  <c r="F45" i="86"/>
  <c r="E45" i="86"/>
  <c r="D45" i="86"/>
  <c r="O44" i="86"/>
  <c r="N44" i="86"/>
  <c r="L44" i="86"/>
  <c r="K44" i="86"/>
  <c r="J44" i="86"/>
  <c r="F44" i="86"/>
  <c r="E44" i="86"/>
  <c r="D44" i="86"/>
  <c r="O43" i="86"/>
  <c r="N43" i="86"/>
  <c r="L43" i="86"/>
  <c r="K43" i="86"/>
  <c r="J43" i="86"/>
  <c r="F43" i="86"/>
  <c r="E43" i="86"/>
  <c r="D43" i="86"/>
  <c r="O42" i="86"/>
  <c r="N42" i="86"/>
  <c r="L42" i="86"/>
  <c r="K42" i="86"/>
  <c r="J42" i="86"/>
  <c r="F42" i="86"/>
  <c r="E42" i="86"/>
  <c r="D42" i="86"/>
  <c r="O41" i="86"/>
  <c r="N41" i="86"/>
  <c r="L41" i="86"/>
  <c r="K41" i="86"/>
  <c r="J41" i="86"/>
  <c r="F41" i="86"/>
  <c r="E41" i="86"/>
  <c r="D41" i="86"/>
  <c r="O40" i="86"/>
  <c r="N40" i="86"/>
  <c r="L40" i="86"/>
  <c r="K40" i="86"/>
  <c r="J40" i="86"/>
  <c r="F40" i="86"/>
  <c r="E40" i="86"/>
  <c r="D40" i="86"/>
  <c r="O39" i="86"/>
  <c r="N39" i="86"/>
  <c r="L39" i="86"/>
  <c r="K39" i="86"/>
  <c r="J39" i="86"/>
  <c r="F39" i="86"/>
  <c r="E39" i="86"/>
  <c r="D39" i="86"/>
  <c r="L38" i="86"/>
  <c r="L67" i="86" s="1"/>
  <c r="F38" i="86"/>
  <c r="F67" i="86" s="1"/>
  <c r="C38" i="86"/>
  <c r="O38" i="86" s="1"/>
  <c r="B38" i="86"/>
  <c r="N38" i="86" s="1"/>
  <c r="F37" i="86"/>
  <c r="P37" i="86" s="1"/>
  <c r="B37" i="86"/>
  <c r="B66" i="86" s="1"/>
  <c r="O33" i="86"/>
  <c r="N33" i="86"/>
  <c r="L33" i="86"/>
  <c r="F33" i="86"/>
  <c r="I32" i="86"/>
  <c r="H32" i="86"/>
  <c r="J32" i="86" s="1"/>
  <c r="C32" i="86"/>
  <c r="E32" i="86" s="1"/>
  <c r="B32" i="86"/>
  <c r="O31" i="86"/>
  <c r="N31" i="86"/>
  <c r="L31" i="86"/>
  <c r="K31" i="86"/>
  <c r="J31" i="86"/>
  <c r="F31" i="86"/>
  <c r="E31" i="86"/>
  <c r="D31" i="86"/>
  <c r="O30" i="86"/>
  <c r="N30" i="86"/>
  <c r="L30" i="86"/>
  <c r="K30" i="86"/>
  <c r="J30" i="86"/>
  <c r="F30" i="86"/>
  <c r="E30" i="86"/>
  <c r="D30" i="86"/>
  <c r="O29" i="86"/>
  <c r="N29" i="86"/>
  <c r="L29" i="86"/>
  <c r="K29" i="86"/>
  <c r="J29" i="86"/>
  <c r="F29" i="86"/>
  <c r="E29" i="86"/>
  <c r="D29" i="86"/>
  <c r="O28" i="86"/>
  <c r="N28" i="86"/>
  <c r="L28" i="86"/>
  <c r="K28" i="86"/>
  <c r="J28" i="86"/>
  <c r="F28" i="86"/>
  <c r="E28" i="86"/>
  <c r="D28" i="86"/>
  <c r="O27" i="86"/>
  <c r="N27" i="86"/>
  <c r="L27" i="86"/>
  <c r="K27" i="86"/>
  <c r="J27" i="86"/>
  <c r="F27" i="86"/>
  <c r="E27" i="86"/>
  <c r="D27" i="86"/>
  <c r="O26" i="86"/>
  <c r="N26" i="86"/>
  <c r="L26" i="86"/>
  <c r="K26" i="86"/>
  <c r="J26" i="86"/>
  <c r="F26" i="86"/>
  <c r="E26" i="86"/>
  <c r="D26" i="86"/>
  <c r="O25" i="86"/>
  <c r="N25" i="86"/>
  <c r="L25" i="86"/>
  <c r="K25" i="86"/>
  <c r="J25" i="86"/>
  <c r="F25" i="86"/>
  <c r="E25" i="86"/>
  <c r="D25" i="86"/>
  <c r="O24" i="86"/>
  <c r="N24" i="86"/>
  <c r="L24" i="86"/>
  <c r="K24" i="86"/>
  <c r="J24" i="86"/>
  <c r="F24" i="86"/>
  <c r="E24" i="86"/>
  <c r="D24" i="86"/>
  <c r="O23" i="86"/>
  <c r="N23" i="86"/>
  <c r="L23" i="86"/>
  <c r="K23" i="86"/>
  <c r="J23" i="86"/>
  <c r="F23" i="86"/>
  <c r="E23" i="86"/>
  <c r="D23" i="86"/>
  <c r="O22" i="86"/>
  <c r="N22" i="86"/>
  <c r="L22" i="86"/>
  <c r="K22" i="86"/>
  <c r="J22" i="86"/>
  <c r="F22" i="86"/>
  <c r="E22" i="86"/>
  <c r="D22" i="86"/>
  <c r="O21" i="86"/>
  <c r="N21" i="86"/>
  <c r="L21" i="86"/>
  <c r="K21" i="86"/>
  <c r="J21" i="86"/>
  <c r="F21" i="86"/>
  <c r="E21" i="86"/>
  <c r="D21" i="86"/>
  <c r="O20" i="86"/>
  <c r="N20" i="86"/>
  <c r="L20" i="86"/>
  <c r="K20" i="86"/>
  <c r="J20" i="86"/>
  <c r="F20" i="86"/>
  <c r="E20" i="86"/>
  <c r="D20" i="86"/>
  <c r="O19" i="86"/>
  <c r="N19" i="86"/>
  <c r="L19" i="86"/>
  <c r="K19" i="86"/>
  <c r="J19" i="86"/>
  <c r="F19" i="86"/>
  <c r="E19" i="86"/>
  <c r="D19" i="86"/>
  <c r="O18" i="86"/>
  <c r="N18" i="86"/>
  <c r="L18" i="86"/>
  <c r="K18" i="86"/>
  <c r="J18" i="86"/>
  <c r="F18" i="86"/>
  <c r="E18" i="86"/>
  <c r="D18" i="86"/>
  <c r="O17" i="86"/>
  <c r="N17" i="86"/>
  <c r="L17" i="86"/>
  <c r="K17" i="86"/>
  <c r="J17" i="86"/>
  <c r="F17" i="86"/>
  <c r="E17" i="86"/>
  <c r="D17" i="86"/>
  <c r="O16" i="86"/>
  <c r="N16" i="86"/>
  <c r="L16" i="86"/>
  <c r="K16" i="86"/>
  <c r="J16" i="86"/>
  <c r="F16" i="86"/>
  <c r="E16" i="86"/>
  <c r="D16" i="86"/>
  <c r="O15" i="86"/>
  <c r="N15" i="86"/>
  <c r="L15" i="86"/>
  <c r="K15" i="86"/>
  <c r="J15" i="86"/>
  <c r="F15" i="86"/>
  <c r="E15" i="86"/>
  <c r="D15" i="86"/>
  <c r="O14" i="86"/>
  <c r="N14" i="86"/>
  <c r="L14" i="86"/>
  <c r="K14" i="86"/>
  <c r="J14" i="86"/>
  <c r="F14" i="86"/>
  <c r="E14" i="86"/>
  <c r="D14" i="86"/>
  <c r="O13" i="86"/>
  <c r="N13" i="86"/>
  <c r="L13" i="86"/>
  <c r="K13" i="86"/>
  <c r="J13" i="86"/>
  <c r="F13" i="86"/>
  <c r="E13" i="86"/>
  <c r="D13" i="86"/>
  <c r="O12" i="86"/>
  <c r="N12" i="86"/>
  <c r="L12" i="86"/>
  <c r="K12" i="86"/>
  <c r="J12" i="86"/>
  <c r="F12" i="86"/>
  <c r="E12" i="86"/>
  <c r="D12" i="86"/>
  <c r="O11" i="86"/>
  <c r="N11" i="86"/>
  <c r="L11" i="86"/>
  <c r="K11" i="86"/>
  <c r="J11" i="86"/>
  <c r="F11" i="86"/>
  <c r="E11" i="86"/>
  <c r="D11" i="86"/>
  <c r="O10" i="86"/>
  <c r="N10" i="86"/>
  <c r="L10" i="86"/>
  <c r="K10" i="86"/>
  <c r="J10" i="86"/>
  <c r="F10" i="86"/>
  <c r="E10" i="86"/>
  <c r="D10" i="86"/>
  <c r="O9" i="86"/>
  <c r="N9" i="86"/>
  <c r="L9" i="86"/>
  <c r="K9" i="86"/>
  <c r="J9" i="86"/>
  <c r="F9" i="86"/>
  <c r="E9" i="86"/>
  <c r="D9" i="86"/>
  <c r="O8" i="86"/>
  <c r="N8" i="86"/>
  <c r="L8" i="86"/>
  <c r="K8" i="86"/>
  <c r="J8" i="86"/>
  <c r="F8" i="86"/>
  <c r="E8" i="86"/>
  <c r="D8" i="86"/>
  <c r="O7" i="86"/>
  <c r="N7" i="86"/>
  <c r="L7" i="86"/>
  <c r="K7" i="86"/>
  <c r="J7" i="86"/>
  <c r="F7" i="86"/>
  <c r="E7" i="86"/>
  <c r="D7" i="86"/>
  <c r="O6" i="86"/>
  <c r="N6" i="86"/>
  <c r="K6" i="86"/>
  <c r="J6" i="86"/>
  <c r="I6" i="86"/>
  <c r="H6" i="86"/>
  <c r="E6" i="86"/>
  <c r="D6" i="86"/>
  <c r="N5" i="86"/>
  <c r="L5" i="86"/>
  <c r="P5" i="86" s="1"/>
  <c r="J5" i="86"/>
  <c r="H5" i="86"/>
  <c r="D5" i="86"/>
  <c r="L18" i="85"/>
  <c r="K18" i="85"/>
  <c r="M18" i="85" s="1"/>
  <c r="F18" i="85"/>
  <c r="E18" i="85"/>
  <c r="G18" i="85" s="1"/>
  <c r="L17" i="85"/>
  <c r="N17" i="85" s="1"/>
  <c r="K17" i="85"/>
  <c r="M17" i="85" s="1"/>
  <c r="F17" i="85"/>
  <c r="H17" i="85" s="1"/>
  <c r="E17" i="85"/>
  <c r="L16" i="85"/>
  <c r="N16" i="85" s="1"/>
  <c r="K16" i="85"/>
  <c r="F16" i="85"/>
  <c r="E16" i="85"/>
  <c r="G16" i="85" s="1"/>
  <c r="R15" i="85"/>
  <c r="Q15" i="85"/>
  <c r="O15" i="85"/>
  <c r="I15" i="85"/>
  <c r="R14" i="85"/>
  <c r="Q14" i="85"/>
  <c r="O14" i="85"/>
  <c r="N14" i="85"/>
  <c r="M14" i="85"/>
  <c r="I14" i="85"/>
  <c r="H14" i="85"/>
  <c r="G14" i="85"/>
  <c r="R13" i="85"/>
  <c r="Q13" i="85"/>
  <c r="O13" i="85"/>
  <c r="N13" i="85"/>
  <c r="M13" i="85"/>
  <c r="I13" i="85"/>
  <c r="H13" i="85"/>
  <c r="G13" i="85"/>
  <c r="R12" i="85"/>
  <c r="Q12" i="85"/>
  <c r="O12" i="85"/>
  <c r="N12" i="85"/>
  <c r="M12" i="85"/>
  <c r="I12" i="85"/>
  <c r="H12" i="85"/>
  <c r="G12" i="85"/>
  <c r="R11" i="85"/>
  <c r="Q11" i="85"/>
  <c r="O11" i="85"/>
  <c r="N11" i="85"/>
  <c r="M11" i="85"/>
  <c r="I11" i="85"/>
  <c r="H11" i="85"/>
  <c r="G11" i="85"/>
  <c r="R10" i="85"/>
  <c r="Q10" i="85"/>
  <c r="O10" i="85"/>
  <c r="N10" i="85"/>
  <c r="M10" i="85"/>
  <c r="I10" i="85"/>
  <c r="H10" i="85"/>
  <c r="G10" i="85"/>
  <c r="R9" i="85"/>
  <c r="Q9" i="85"/>
  <c r="O9" i="85"/>
  <c r="N9" i="85"/>
  <c r="M9" i="85"/>
  <c r="I9" i="85"/>
  <c r="H9" i="85"/>
  <c r="G9" i="85"/>
  <c r="R8" i="85"/>
  <c r="Q8" i="85"/>
  <c r="O8" i="85"/>
  <c r="N8" i="85"/>
  <c r="M8" i="85"/>
  <c r="I8" i="85"/>
  <c r="H8" i="85"/>
  <c r="G8" i="85"/>
  <c r="R7" i="85"/>
  <c r="Q7" i="85"/>
  <c r="O7" i="85"/>
  <c r="N7" i="85"/>
  <c r="N15" i="85" s="1"/>
  <c r="M7" i="85"/>
  <c r="I7" i="85"/>
  <c r="H7" i="85"/>
  <c r="H15" i="85" s="1"/>
  <c r="G7" i="85"/>
  <c r="G15" i="85" s="1"/>
  <c r="R6" i="85"/>
  <c r="Q6" i="85"/>
  <c r="L6" i="85"/>
  <c r="K6" i="85"/>
  <c r="H6" i="85"/>
  <c r="N6" i="85" s="1"/>
  <c r="G6" i="85"/>
  <c r="M6" i="85" s="1"/>
  <c r="Q5" i="85"/>
  <c r="O5" i="85"/>
  <c r="S5" i="85" s="1"/>
  <c r="M5" i="85"/>
  <c r="K5" i="85"/>
  <c r="G5" i="85"/>
  <c r="P59" i="84"/>
  <c r="O59" i="84"/>
  <c r="M59" i="84"/>
  <c r="G59" i="84"/>
  <c r="P58" i="84"/>
  <c r="O58" i="84"/>
  <c r="M58" i="84"/>
  <c r="G58" i="84"/>
  <c r="P57" i="84"/>
  <c r="O57" i="84"/>
  <c r="M57" i="84"/>
  <c r="G57" i="84"/>
  <c r="P56" i="84"/>
  <c r="O56" i="84"/>
  <c r="M56" i="84"/>
  <c r="G56" i="84"/>
  <c r="P55" i="84"/>
  <c r="O55" i="84"/>
  <c r="M55" i="84"/>
  <c r="G55" i="84"/>
  <c r="P54" i="84"/>
  <c r="O54" i="84"/>
  <c r="M54" i="84"/>
  <c r="G54" i="84"/>
  <c r="J53" i="84"/>
  <c r="I53" i="84"/>
  <c r="D53" i="84"/>
  <c r="C53" i="84"/>
  <c r="P52" i="84"/>
  <c r="O52" i="84"/>
  <c r="M52" i="84"/>
  <c r="G52" i="84"/>
  <c r="P51" i="84"/>
  <c r="O51" i="84"/>
  <c r="M51" i="84"/>
  <c r="G51" i="84"/>
  <c r="J50" i="84"/>
  <c r="I50" i="84"/>
  <c r="D50" i="84"/>
  <c r="C50" i="84"/>
  <c r="P49" i="84"/>
  <c r="O49" i="84"/>
  <c r="M49" i="84"/>
  <c r="G49" i="84"/>
  <c r="P48" i="84"/>
  <c r="O48" i="84"/>
  <c r="M48" i="84"/>
  <c r="G48" i="84"/>
  <c r="J46" i="84"/>
  <c r="L46" i="84" s="1"/>
  <c r="I46" i="84"/>
  <c r="K46" i="84" s="1"/>
  <c r="D46" i="84"/>
  <c r="F46" i="84" s="1"/>
  <c r="C46" i="84"/>
  <c r="E46" i="84" s="1"/>
  <c r="O45" i="84"/>
  <c r="I45" i="84"/>
  <c r="K45" i="84" s="1"/>
  <c r="G45" i="84"/>
  <c r="M45" i="84" s="1"/>
  <c r="C45" i="84"/>
  <c r="E45" i="84" s="1"/>
  <c r="P39" i="84"/>
  <c r="O39" i="84"/>
  <c r="M39" i="84"/>
  <c r="G39" i="84"/>
  <c r="P38" i="84"/>
  <c r="O38" i="84"/>
  <c r="M38" i="84"/>
  <c r="G38" i="84"/>
  <c r="P37" i="84"/>
  <c r="O37" i="84"/>
  <c r="M37" i="84"/>
  <c r="G37" i="84"/>
  <c r="P36" i="84"/>
  <c r="O36" i="84"/>
  <c r="M36" i="84"/>
  <c r="G36" i="84"/>
  <c r="P35" i="84"/>
  <c r="O35" i="84"/>
  <c r="M35" i="84"/>
  <c r="G35" i="84"/>
  <c r="P34" i="84"/>
  <c r="O34" i="84"/>
  <c r="M34" i="84"/>
  <c r="G34" i="84"/>
  <c r="J33" i="84"/>
  <c r="I33" i="84"/>
  <c r="D33" i="84"/>
  <c r="C33" i="84"/>
  <c r="P32" i="84"/>
  <c r="O32" i="84"/>
  <c r="M32" i="84"/>
  <c r="G32" i="84"/>
  <c r="P31" i="84"/>
  <c r="O31" i="84"/>
  <c r="M31" i="84"/>
  <c r="G31" i="84"/>
  <c r="J30" i="84"/>
  <c r="I30" i="84"/>
  <c r="D30" i="84"/>
  <c r="C30" i="84"/>
  <c r="P29" i="84"/>
  <c r="O29" i="84"/>
  <c r="M29" i="84"/>
  <c r="G29" i="84"/>
  <c r="M28" i="84"/>
  <c r="G28" i="84"/>
  <c r="P26" i="84"/>
  <c r="P46" i="84" s="1"/>
  <c r="O26" i="84"/>
  <c r="O46" i="84" s="1"/>
  <c r="M26" i="84"/>
  <c r="M46" i="84" s="1"/>
  <c r="J26" i="84"/>
  <c r="L26" i="84" s="1"/>
  <c r="I26" i="84"/>
  <c r="K26" i="84" s="1"/>
  <c r="G26" i="84"/>
  <c r="G46" i="84" s="1"/>
  <c r="D26" i="84"/>
  <c r="F26" i="84" s="1"/>
  <c r="C26" i="84"/>
  <c r="E26" i="84" s="1"/>
  <c r="O25" i="84"/>
  <c r="I25" i="84"/>
  <c r="K25" i="84" s="1"/>
  <c r="G25" i="84"/>
  <c r="M25" i="84" s="1"/>
  <c r="C25" i="84"/>
  <c r="E25" i="84" s="1"/>
  <c r="P19" i="84"/>
  <c r="O19" i="84"/>
  <c r="M19" i="84"/>
  <c r="G19" i="84"/>
  <c r="P18" i="84"/>
  <c r="O18" i="84"/>
  <c r="M18" i="84"/>
  <c r="G18" i="84"/>
  <c r="P17" i="84"/>
  <c r="O17" i="84"/>
  <c r="M17" i="84"/>
  <c r="G17" i="84"/>
  <c r="P16" i="84"/>
  <c r="O16" i="84"/>
  <c r="M16" i="84"/>
  <c r="G16" i="84"/>
  <c r="P15" i="84"/>
  <c r="O15" i="84"/>
  <c r="M15" i="84"/>
  <c r="G15" i="84"/>
  <c r="P14" i="84"/>
  <c r="O14" i="84"/>
  <c r="M14" i="84"/>
  <c r="G14" i="84"/>
  <c r="J13" i="84"/>
  <c r="I13" i="84"/>
  <c r="D13" i="84"/>
  <c r="C13" i="84"/>
  <c r="P12" i="84"/>
  <c r="O12" i="84"/>
  <c r="M12" i="84"/>
  <c r="G12" i="84"/>
  <c r="P11" i="84"/>
  <c r="O11" i="84"/>
  <c r="M11" i="84"/>
  <c r="G11" i="84"/>
  <c r="J10" i="84"/>
  <c r="I10" i="84"/>
  <c r="D10" i="84"/>
  <c r="C10" i="84"/>
  <c r="P9" i="84"/>
  <c r="O9" i="84"/>
  <c r="M9" i="84"/>
  <c r="G9" i="84"/>
  <c r="P8" i="84"/>
  <c r="O8" i="84"/>
  <c r="M8" i="84"/>
  <c r="G8" i="84"/>
  <c r="P6" i="84"/>
  <c r="O6" i="84"/>
  <c r="L6" i="84"/>
  <c r="J6" i="84"/>
  <c r="I6" i="84"/>
  <c r="F6" i="84"/>
  <c r="E6" i="84"/>
  <c r="K6" i="84" s="1"/>
  <c r="O5" i="84"/>
  <c r="M5" i="84"/>
  <c r="Q5" i="84" s="1"/>
  <c r="Q25" i="84" s="1"/>
  <c r="Q45" i="84" s="1"/>
  <c r="K5" i="84"/>
  <c r="I5" i="84"/>
  <c r="E5" i="84"/>
  <c r="L37" i="86" l="1"/>
  <c r="H38" i="86"/>
  <c r="O18" i="85"/>
  <c r="Q47" i="2"/>
  <c r="L32" i="86"/>
  <c r="M15" i="85"/>
  <c r="Q7" i="84"/>
  <c r="Q27" i="2"/>
  <c r="I38" i="86"/>
  <c r="S15" i="85"/>
  <c r="O16" i="85"/>
  <c r="I16" i="85"/>
  <c r="S11" i="85"/>
  <c r="S13" i="85"/>
  <c r="Q47" i="84"/>
  <c r="Q58" i="84"/>
  <c r="O30" i="84"/>
  <c r="Q27" i="84"/>
  <c r="G33" i="84"/>
  <c r="Q55" i="84"/>
  <c r="M10" i="84"/>
  <c r="M30" i="84"/>
  <c r="G10" i="84"/>
  <c r="Q7" i="2"/>
  <c r="P68" i="86"/>
  <c r="P77" i="86"/>
  <c r="P11" i="86"/>
  <c r="P96" i="86"/>
  <c r="P81" i="86"/>
  <c r="P86" i="86"/>
  <c r="P78" i="86"/>
  <c r="P82" i="86"/>
  <c r="P80" i="86"/>
  <c r="P69" i="86"/>
  <c r="P60" i="86"/>
  <c r="P47" i="86"/>
  <c r="F61" i="86"/>
  <c r="P40" i="86"/>
  <c r="P22" i="86"/>
  <c r="P14" i="86"/>
  <c r="P27" i="86"/>
  <c r="P12" i="86"/>
  <c r="P25" i="86"/>
  <c r="P23" i="86"/>
  <c r="P30" i="86"/>
  <c r="O32" i="86"/>
  <c r="P19" i="86"/>
  <c r="Q16" i="85"/>
  <c r="Q56" i="84"/>
  <c r="D60" i="84"/>
  <c r="F48" i="84" s="1"/>
  <c r="Q48" i="84"/>
  <c r="P30" i="84"/>
  <c r="P33" i="84"/>
  <c r="G30" i="84"/>
  <c r="Q29" i="84"/>
  <c r="Q19" i="84"/>
  <c r="Q11" i="84"/>
  <c r="Q9" i="84"/>
  <c r="P72" i="86"/>
  <c r="P76" i="86"/>
  <c r="P73" i="86"/>
  <c r="P74" i="86"/>
  <c r="P75" i="86"/>
  <c r="F95" i="86"/>
  <c r="P79" i="86"/>
  <c r="N95" i="86"/>
  <c r="P83" i="86"/>
  <c r="O95" i="86"/>
  <c r="P71" i="86"/>
  <c r="P62" i="86"/>
  <c r="P39" i="86"/>
  <c r="P41" i="86"/>
  <c r="P42" i="86"/>
  <c r="P43" i="86"/>
  <c r="P44" i="86"/>
  <c r="N61" i="86"/>
  <c r="P48" i="86"/>
  <c r="P55" i="86"/>
  <c r="P49" i="86"/>
  <c r="P50" i="86"/>
  <c r="P51" i="86"/>
  <c r="O61" i="86"/>
  <c r="P45" i="86"/>
  <c r="P46" i="86"/>
  <c r="P33" i="86"/>
  <c r="P20" i="86"/>
  <c r="P21" i="86"/>
  <c r="P17" i="86"/>
  <c r="J33" i="86"/>
  <c r="N32" i="86"/>
  <c r="P15" i="86"/>
  <c r="P8" i="86"/>
  <c r="P10" i="86"/>
  <c r="P31" i="86"/>
  <c r="P28" i="86"/>
  <c r="P29" i="86"/>
  <c r="P7" i="86"/>
  <c r="P9" i="86"/>
  <c r="P13" i="86"/>
  <c r="P16" i="86"/>
  <c r="P18" i="86"/>
  <c r="E33" i="86"/>
  <c r="P24" i="86"/>
  <c r="P26" i="86"/>
  <c r="S8" i="85"/>
  <c r="S14" i="85"/>
  <c r="R18" i="85"/>
  <c r="S9" i="85"/>
  <c r="Q17" i="85"/>
  <c r="N18" i="85"/>
  <c r="S12" i="85"/>
  <c r="S10" i="85"/>
  <c r="Q18" i="85"/>
  <c r="I17" i="85"/>
  <c r="S7" i="85"/>
  <c r="Q57" i="84"/>
  <c r="Q51" i="84"/>
  <c r="C60" i="84"/>
  <c r="E51" i="84" s="1"/>
  <c r="Q54" i="84"/>
  <c r="Q52" i="84"/>
  <c r="G50" i="84"/>
  <c r="Q49" i="84"/>
  <c r="Q35" i="84"/>
  <c r="Q37" i="84"/>
  <c r="Q39" i="84"/>
  <c r="J40" i="84"/>
  <c r="Q38" i="84"/>
  <c r="Q34" i="84"/>
  <c r="Q32" i="84"/>
  <c r="C40" i="84"/>
  <c r="D40" i="84"/>
  <c r="Q18" i="84"/>
  <c r="Q14" i="84"/>
  <c r="Q17" i="84"/>
  <c r="J20" i="84"/>
  <c r="Q15" i="84"/>
  <c r="O13" i="84"/>
  <c r="Q16" i="84"/>
  <c r="Q12" i="84"/>
  <c r="Q8" i="84"/>
  <c r="N66" i="86"/>
  <c r="D66" i="86"/>
  <c r="J66" i="86"/>
  <c r="H66" i="86"/>
  <c r="D96" i="86"/>
  <c r="F32" i="86"/>
  <c r="N37" i="86"/>
  <c r="D67" i="86"/>
  <c r="N67" i="86"/>
  <c r="J95" i="86"/>
  <c r="J96" i="86" s="1"/>
  <c r="J38" i="86"/>
  <c r="L61" i="86"/>
  <c r="E67" i="86"/>
  <c r="O67" i="86"/>
  <c r="K95" i="86"/>
  <c r="K96" i="86" s="1"/>
  <c r="K38" i="86"/>
  <c r="D61" i="86"/>
  <c r="D62" i="86" s="1"/>
  <c r="L95" i="86"/>
  <c r="D37" i="86"/>
  <c r="E61" i="86"/>
  <c r="E62" i="86" s="1"/>
  <c r="H67" i="86"/>
  <c r="K32" i="86"/>
  <c r="K33" i="86" s="1"/>
  <c r="D38" i="86"/>
  <c r="I67" i="86"/>
  <c r="E95" i="86"/>
  <c r="E96" i="86" s="1"/>
  <c r="H37" i="86"/>
  <c r="E38" i="86"/>
  <c r="D32" i="86"/>
  <c r="D33" i="86" s="1"/>
  <c r="J37" i="86"/>
  <c r="O17" i="85"/>
  <c r="I18" i="85"/>
  <c r="M16" i="85"/>
  <c r="G17" i="85"/>
  <c r="H16" i="85"/>
  <c r="R17" i="85"/>
  <c r="R16" i="85"/>
  <c r="H18" i="85"/>
  <c r="P53" i="84"/>
  <c r="M53" i="84"/>
  <c r="M13" i="84"/>
  <c r="I40" i="84"/>
  <c r="K27" i="84" s="1"/>
  <c r="Q31" i="84"/>
  <c r="O33" i="84"/>
  <c r="O50" i="84"/>
  <c r="I60" i="84"/>
  <c r="K47" i="84" s="1"/>
  <c r="G13" i="84"/>
  <c r="P13" i="84"/>
  <c r="Q36" i="84"/>
  <c r="P50" i="84"/>
  <c r="M50" i="84"/>
  <c r="J60" i="84"/>
  <c r="O53" i="84"/>
  <c r="Q59" i="84"/>
  <c r="O10" i="84"/>
  <c r="C20" i="84"/>
  <c r="E7" i="84" s="1"/>
  <c r="I20" i="84"/>
  <c r="K7" i="84" s="1"/>
  <c r="D20" i="84"/>
  <c r="P10" i="84"/>
  <c r="M33" i="84"/>
  <c r="G53" i="84"/>
  <c r="F59" i="84" l="1"/>
  <c r="E48" i="84"/>
  <c r="E58" i="84"/>
  <c r="Q33" i="84"/>
  <c r="S18" i="85"/>
  <c r="S16" i="85"/>
  <c r="S17" i="85"/>
  <c r="L50" i="84"/>
  <c r="L47" i="84"/>
  <c r="F53" i="84"/>
  <c r="G60" i="84"/>
  <c r="E55" i="84"/>
  <c r="E47" i="84"/>
  <c r="F52" i="84"/>
  <c r="E50" i="84"/>
  <c r="F55" i="84"/>
  <c r="F57" i="84"/>
  <c r="E53" i="84"/>
  <c r="E54" i="84"/>
  <c r="F54" i="84"/>
  <c r="F47" i="84"/>
  <c r="E59" i="84"/>
  <c r="F49" i="84"/>
  <c r="F58" i="84"/>
  <c r="F56" i="84"/>
  <c r="F51" i="84"/>
  <c r="Q30" i="84"/>
  <c r="L31" i="84"/>
  <c r="L27" i="84"/>
  <c r="E30" i="84"/>
  <c r="E27" i="84"/>
  <c r="F33" i="84"/>
  <c r="F27" i="84"/>
  <c r="F36" i="84"/>
  <c r="L16" i="84"/>
  <c r="L7" i="84"/>
  <c r="F13" i="84"/>
  <c r="F7" i="84"/>
  <c r="F32" i="84"/>
  <c r="E35" i="84"/>
  <c r="E28" i="84"/>
  <c r="E31" i="84"/>
  <c r="P95" i="86"/>
  <c r="P32" i="86"/>
  <c r="F50" i="84"/>
  <c r="E52" i="84"/>
  <c r="E56" i="84"/>
  <c r="E49" i="84"/>
  <c r="M40" i="84"/>
  <c r="L28" i="84"/>
  <c r="L29" i="84"/>
  <c r="F39" i="84"/>
  <c r="E36" i="84"/>
  <c r="F34" i="84"/>
  <c r="F28" i="84"/>
  <c r="E29" i="84"/>
  <c r="E32" i="84"/>
  <c r="L17" i="84"/>
  <c r="L9" i="84"/>
  <c r="L11" i="84"/>
  <c r="L10" i="84"/>
  <c r="L19" i="84"/>
  <c r="M20" i="84"/>
  <c r="P61" i="86"/>
  <c r="L53" i="84"/>
  <c r="E57" i="84"/>
  <c r="L37" i="84"/>
  <c r="L30" i="84"/>
  <c r="L34" i="84"/>
  <c r="L35" i="84"/>
  <c r="L36" i="84"/>
  <c r="L32" i="84"/>
  <c r="L39" i="84"/>
  <c r="L33" i="84"/>
  <c r="L38" i="84"/>
  <c r="K33" i="84"/>
  <c r="F30" i="84"/>
  <c r="F40" i="84"/>
  <c r="E40" i="84"/>
  <c r="E34" i="84"/>
  <c r="P40" i="84"/>
  <c r="F37" i="84"/>
  <c r="E37" i="84"/>
  <c r="F29" i="84"/>
  <c r="F31" i="84"/>
  <c r="F38" i="84"/>
  <c r="F35" i="84"/>
  <c r="E38" i="84"/>
  <c r="E33" i="84"/>
  <c r="G40" i="84"/>
  <c r="E39" i="84"/>
  <c r="L8" i="84"/>
  <c r="L12" i="84"/>
  <c r="L18" i="84"/>
  <c r="L15" i="84"/>
  <c r="L14" i="84"/>
  <c r="L13" i="84"/>
  <c r="Q13" i="84"/>
  <c r="F10" i="84"/>
  <c r="P20" i="84"/>
  <c r="Q10" i="84"/>
  <c r="O20" i="84"/>
  <c r="K18" i="84"/>
  <c r="K9" i="84"/>
  <c r="K17" i="84"/>
  <c r="K12" i="84"/>
  <c r="K14" i="84"/>
  <c r="K15" i="84"/>
  <c r="K11" i="84"/>
  <c r="K16" i="84"/>
  <c r="K10" i="84"/>
  <c r="K8" i="84"/>
  <c r="K19" i="84"/>
  <c r="G20" i="84"/>
  <c r="F15" i="84"/>
  <c r="F11" i="84"/>
  <c r="F14" i="84"/>
  <c r="F19" i="84"/>
  <c r="F18" i="84"/>
  <c r="F12" i="84"/>
  <c r="F9" i="84"/>
  <c r="F16" i="84"/>
  <c r="F8" i="84"/>
  <c r="F17" i="84"/>
  <c r="K13" i="84"/>
  <c r="P60" i="84"/>
  <c r="L58" i="84"/>
  <c r="L57" i="84"/>
  <c r="L49" i="84"/>
  <c r="L56" i="84"/>
  <c r="L52" i="84"/>
  <c r="L48" i="84"/>
  <c r="M60" i="84"/>
  <c r="L55" i="84"/>
  <c r="L51" i="84"/>
  <c r="L54" i="84"/>
  <c r="L59" i="84"/>
  <c r="Q53" i="84"/>
  <c r="E16" i="84"/>
  <c r="E12" i="84"/>
  <c r="E8" i="84"/>
  <c r="E15" i="84"/>
  <c r="E11" i="84"/>
  <c r="E17" i="84"/>
  <c r="E9" i="84"/>
  <c r="E19" i="84"/>
  <c r="E18" i="84"/>
  <c r="E14" i="84"/>
  <c r="E10" i="84"/>
  <c r="Q50" i="84"/>
  <c r="O60" i="84"/>
  <c r="K59" i="84"/>
  <c r="K58" i="84"/>
  <c r="K57" i="84"/>
  <c r="K49" i="84"/>
  <c r="K56" i="84"/>
  <c r="K52" i="84"/>
  <c r="K48" i="84"/>
  <c r="K55" i="84"/>
  <c r="K51" i="84"/>
  <c r="K50" i="84"/>
  <c r="K54" i="84"/>
  <c r="K53" i="84"/>
  <c r="K36" i="84"/>
  <c r="K32" i="84"/>
  <c r="K28" i="84"/>
  <c r="K35" i="84"/>
  <c r="K31" i="84"/>
  <c r="K34" i="84"/>
  <c r="K30" i="84"/>
  <c r="K37" i="84"/>
  <c r="O40" i="84"/>
  <c r="K38" i="84"/>
  <c r="K29" i="84"/>
  <c r="K39" i="84"/>
  <c r="E13" i="84"/>
  <c r="E60" i="84" l="1"/>
  <c r="F60" i="84"/>
  <c r="L40" i="84"/>
  <c r="L20" i="84"/>
  <c r="Q40" i="84"/>
  <c r="Q20" i="84"/>
  <c r="K20" i="84"/>
  <c r="K40" i="84"/>
  <c r="K60" i="84"/>
  <c r="Q60" i="84"/>
  <c r="E20" i="84"/>
  <c r="L60" i="84"/>
  <c r="F20" i="84"/>
  <c r="O32" i="79" l="1"/>
  <c r="O21" i="79"/>
  <c r="O10" i="79"/>
  <c r="K20" i="75"/>
  <c r="K21" i="75"/>
  <c r="K22" i="75"/>
  <c r="K23" i="75"/>
  <c r="Z64" i="60"/>
  <c r="AN64" i="60" s="1"/>
  <c r="Z65" i="60"/>
  <c r="Z66" i="60"/>
  <c r="Z67" i="60"/>
  <c r="K64" i="60"/>
  <c r="K65" i="60"/>
  <c r="K66" i="60"/>
  <c r="K67" i="60"/>
  <c r="K42" i="60"/>
  <c r="K43" i="60"/>
  <c r="K44" i="60"/>
  <c r="K45" i="60"/>
  <c r="Z20" i="60"/>
  <c r="AA20" i="60"/>
  <c r="Z21" i="60"/>
  <c r="AA21" i="60"/>
  <c r="Z22" i="60"/>
  <c r="AA22" i="60"/>
  <c r="Z23" i="60"/>
  <c r="AA23" i="60"/>
  <c r="K20" i="60"/>
  <c r="L20" i="60"/>
  <c r="K21" i="60"/>
  <c r="AN21" i="60" s="1"/>
  <c r="L21" i="60"/>
  <c r="K22" i="60"/>
  <c r="AN22" i="60" s="1"/>
  <c r="L22" i="60"/>
  <c r="K23" i="60"/>
  <c r="L23" i="60"/>
  <c r="N25" i="70"/>
  <c r="O25" i="70"/>
  <c r="N26" i="70"/>
  <c r="O26" i="70"/>
  <c r="N27" i="70"/>
  <c r="O27" i="70"/>
  <c r="N28" i="70"/>
  <c r="O28" i="70"/>
  <c r="L25" i="70"/>
  <c r="L26" i="70"/>
  <c r="L27" i="70"/>
  <c r="L28" i="70"/>
  <c r="F25" i="70"/>
  <c r="F26" i="70"/>
  <c r="F27" i="70"/>
  <c r="F28" i="70"/>
  <c r="N72" i="70"/>
  <c r="O72" i="70"/>
  <c r="N73" i="70"/>
  <c r="O73" i="70"/>
  <c r="L72" i="70"/>
  <c r="L73" i="70"/>
  <c r="F72" i="70"/>
  <c r="F73" i="70"/>
  <c r="F92" i="68"/>
  <c r="F60" i="68"/>
  <c r="B83" i="66"/>
  <c r="C83" i="66"/>
  <c r="N46" i="66"/>
  <c r="O46" i="66"/>
  <c r="N47" i="66"/>
  <c r="O47" i="66"/>
  <c r="L46" i="66"/>
  <c r="L47" i="66"/>
  <c r="F46" i="66"/>
  <c r="F47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79" i="48"/>
  <c r="L80" i="48"/>
  <c r="F79" i="48"/>
  <c r="F83" i="48"/>
  <c r="L83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L30" i="48"/>
  <c r="N30" i="48"/>
  <c r="O30" i="48"/>
  <c r="F29" i="48"/>
  <c r="N94" i="47"/>
  <c r="O94" i="47"/>
  <c r="L92" i="47"/>
  <c r="L93" i="47"/>
  <c r="L94" i="47"/>
  <c r="F92" i="47"/>
  <c r="F93" i="47"/>
  <c r="F94" i="47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N86" i="83"/>
  <c r="O86" i="83"/>
  <c r="N87" i="83"/>
  <c r="O87" i="83"/>
  <c r="N88" i="83"/>
  <c r="O88" i="83"/>
  <c r="N89" i="83"/>
  <c r="O89" i="83"/>
  <c r="N90" i="83"/>
  <c r="O90" i="83"/>
  <c r="L87" i="83"/>
  <c r="L88" i="83"/>
  <c r="L89" i="83"/>
  <c r="L90" i="83"/>
  <c r="F87" i="83"/>
  <c r="F88" i="83"/>
  <c r="F89" i="83"/>
  <c r="F90" i="83"/>
  <c r="N88" i="46"/>
  <c r="O88" i="46"/>
  <c r="N89" i="46"/>
  <c r="O89" i="46"/>
  <c r="N90" i="46"/>
  <c r="O90" i="46"/>
  <c r="N91" i="46"/>
  <c r="O91" i="46"/>
  <c r="N92" i="46"/>
  <c r="O92" i="46"/>
  <c r="N93" i="46"/>
  <c r="O93" i="46"/>
  <c r="L88" i="46"/>
  <c r="L89" i="46"/>
  <c r="L90" i="46"/>
  <c r="L91" i="46"/>
  <c r="L92" i="46"/>
  <c r="F88" i="46"/>
  <c r="F89" i="46"/>
  <c r="F90" i="46"/>
  <c r="F91" i="46"/>
  <c r="F92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N94" i="36"/>
  <c r="L94" i="36"/>
  <c r="F94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5" i="83"/>
  <c r="N95" i="83"/>
  <c r="L95" i="83"/>
  <c r="K95" i="83"/>
  <c r="J95" i="83"/>
  <c r="F95" i="83"/>
  <c r="I94" i="83"/>
  <c r="K94" i="83" s="1"/>
  <c r="H94" i="83"/>
  <c r="C94" i="83"/>
  <c r="E94" i="83" s="1"/>
  <c r="B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K87" i="83"/>
  <c r="J87" i="83"/>
  <c r="E87" i="83"/>
  <c r="D87" i="83"/>
  <c r="L86" i="83"/>
  <c r="K86" i="83"/>
  <c r="J86" i="83"/>
  <c r="F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N79" i="83"/>
  <c r="L79" i="83"/>
  <c r="K79" i="83"/>
  <c r="J79" i="83"/>
  <c r="F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O75" i="83"/>
  <c r="N75" i="83"/>
  <c r="L75" i="83"/>
  <c r="K75" i="83"/>
  <c r="J75" i="83"/>
  <c r="F75" i="83"/>
  <c r="E75" i="83"/>
  <c r="D75" i="83"/>
  <c r="K74" i="83"/>
  <c r="J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O67" i="83"/>
  <c r="N67" i="83"/>
  <c r="L67" i="83"/>
  <c r="K67" i="83"/>
  <c r="J67" i="83"/>
  <c r="F67" i="83"/>
  <c r="E67" i="83"/>
  <c r="D67" i="83"/>
  <c r="N65" i="83"/>
  <c r="J65" i="83"/>
  <c r="H65" i="83"/>
  <c r="D65" i="83"/>
  <c r="B65" i="83"/>
  <c r="O61" i="83"/>
  <c r="N61" i="83"/>
  <c r="L61" i="83"/>
  <c r="F61" i="83"/>
  <c r="K60" i="83"/>
  <c r="J60" i="83"/>
  <c r="K59" i="83"/>
  <c r="E59" i="83"/>
  <c r="D59" i="83"/>
  <c r="K58" i="83"/>
  <c r="E58" i="83"/>
  <c r="D58" i="83"/>
  <c r="K57" i="83"/>
  <c r="E57" i="83"/>
  <c r="D57" i="83"/>
  <c r="K56" i="83"/>
  <c r="E56" i="83"/>
  <c r="D56" i="83"/>
  <c r="K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5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J31" i="83"/>
  <c r="F31" i="83"/>
  <c r="E31" i="83"/>
  <c r="D31" i="83"/>
  <c r="O30" i="83"/>
  <c r="N30" i="83"/>
  <c r="L30" i="83"/>
  <c r="K30" i="83"/>
  <c r="J30" i="83"/>
  <c r="F30" i="83"/>
  <c r="E30" i="83"/>
  <c r="D30" i="83"/>
  <c r="O29" i="83"/>
  <c r="N29" i="83"/>
  <c r="L29" i="83"/>
  <c r="K29" i="83"/>
  <c r="J29" i="83"/>
  <c r="F29" i="83"/>
  <c r="E29" i="83"/>
  <c r="D29" i="83"/>
  <c r="O28" i="83"/>
  <c r="N28" i="83"/>
  <c r="L28" i="83"/>
  <c r="K28" i="83"/>
  <c r="J28" i="83"/>
  <c r="F28" i="83"/>
  <c r="E28" i="83"/>
  <c r="D28" i="83"/>
  <c r="O27" i="83"/>
  <c r="N27" i="83"/>
  <c r="L27" i="83"/>
  <c r="K27" i="83"/>
  <c r="J27" i="83"/>
  <c r="F27" i="83"/>
  <c r="E27" i="83"/>
  <c r="D27" i="83"/>
  <c r="O26" i="83"/>
  <c r="N26" i="83"/>
  <c r="L26" i="83"/>
  <c r="K26" i="83"/>
  <c r="J26" i="83"/>
  <c r="F26" i="83"/>
  <c r="E26" i="83"/>
  <c r="D26" i="83"/>
  <c r="O25" i="83"/>
  <c r="N25" i="83"/>
  <c r="L25" i="83"/>
  <c r="K25" i="83"/>
  <c r="J25" i="83"/>
  <c r="F25" i="83"/>
  <c r="E25" i="83"/>
  <c r="D25" i="83"/>
  <c r="O24" i="83"/>
  <c r="N24" i="83"/>
  <c r="L24" i="83"/>
  <c r="K24" i="83"/>
  <c r="J24" i="83"/>
  <c r="F24" i="83"/>
  <c r="E24" i="83"/>
  <c r="D24" i="83"/>
  <c r="O23" i="83"/>
  <c r="N23" i="83"/>
  <c r="L23" i="83"/>
  <c r="K23" i="83"/>
  <c r="J23" i="83"/>
  <c r="F23" i="83"/>
  <c r="E23" i="83"/>
  <c r="D23" i="83"/>
  <c r="K22" i="83"/>
  <c r="J22" i="83"/>
  <c r="E22" i="83"/>
  <c r="D22" i="83"/>
  <c r="O21" i="83"/>
  <c r="N21" i="83"/>
  <c r="L21" i="83"/>
  <c r="K21" i="83"/>
  <c r="J21" i="83"/>
  <c r="F21" i="83"/>
  <c r="E21" i="83"/>
  <c r="D21" i="83"/>
  <c r="O20" i="83"/>
  <c r="N20" i="83"/>
  <c r="L20" i="83"/>
  <c r="K20" i="83"/>
  <c r="J20" i="83"/>
  <c r="F20" i="83"/>
  <c r="E20" i="83"/>
  <c r="D20" i="83"/>
  <c r="O19" i="83"/>
  <c r="N19" i="83"/>
  <c r="L19" i="83"/>
  <c r="K19" i="83"/>
  <c r="J19" i="83"/>
  <c r="F19" i="83"/>
  <c r="E19" i="83"/>
  <c r="D19" i="83"/>
  <c r="O18" i="83"/>
  <c r="N18" i="83"/>
  <c r="L18" i="83"/>
  <c r="K18" i="83"/>
  <c r="J18" i="83"/>
  <c r="F18" i="83"/>
  <c r="E18" i="83"/>
  <c r="D18" i="83"/>
  <c r="O17" i="83"/>
  <c r="N17" i="83"/>
  <c r="L17" i="83"/>
  <c r="K17" i="83"/>
  <c r="J17" i="83"/>
  <c r="F17" i="83"/>
  <c r="E17" i="83"/>
  <c r="D17" i="83"/>
  <c r="O16" i="83"/>
  <c r="N16" i="83"/>
  <c r="L16" i="83"/>
  <c r="K16" i="83"/>
  <c r="J16" i="83"/>
  <c r="F16" i="83"/>
  <c r="E16" i="83"/>
  <c r="D16" i="83"/>
  <c r="O15" i="83"/>
  <c r="N15" i="83"/>
  <c r="L15" i="83"/>
  <c r="K15" i="83"/>
  <c r="J15" i="83"/>
  <c r="F15" i="83"/>
  <c r="E15" i="83"/>
  <c r="D15" i="83"/>
  <c r="O14" i="83"/>
  <c r="N14" i="83"/>
  <c r="L14" i="83"/>
  <c r="K14" i="83"/>
  <c r="J14" i="83"/>
  <c r="F14" i="83"/>
  <c r="E14" i="83"/>
  <c r="D14" i="83"/>
  <c r="O13" i="83"/>
  <c r="N13" i="83"/>
  <c r="L13" i="83"/>
  <c r="K13" i="83"/>
  <c r="J13" i="83"/>
  <c r="F13" i="83"/>
  <c r="E13" i="83"/>
  <c r="D13" i="83"/>
  <c r="O12" i="83"/>
  <c r="N12" i="83"/>
  <c r="L12" i="83"/>
  <c r="K12" i="83"/>
  <c r="J12" i="83"/>
  <c r="F12" i="83"/>
  <c r="E12" i="83"/>
  <c r="D12" i="83"/>
  <c r="O11" i="83"/>
  <c r="N11" i="83"/>
  <c r="L11" i="83"/>
  <c r="K11" i="83"/>
  <c r="J11" i="83"/>
  <c r="F11" i="83"/>
  <c r="E11" i="83"/>
  <c r="D11" i="83"/>
  <c r="O10" i="83"/>
  <c r="N10" i="83"/>
  <c r="L10" i="83"/>
  <c r="K10" i="83"/>
  <c r="J10" i="83"/>
  <c r="F10" i="83"/>
  <c r="E10" i="83"/>
  <c r="D10" i="83"/>
  <c r="O9" i="83"/>
  <c r="N9" i="83"/>
  <c r="L9" i="83"/>
  <c r="K9" i="83"/>
  <c r="J9" i="83"/>
  <c r="F9" i="83"/>
  <c r="E9" i="83"/>
  <c r="D9" i="83"/>
  <c r="O8" i="83"/>
  <c r="N8" i="83"/>
  <c r="L8" i="83"/>
  <c r="K8" i="83"/>
  <c r="J8" i="83"/>
  <c r="F8" i="83"/>
  <c r="E8" i="83"/>
  <c r="D8" i="83"/>
  <c r="O7" i="83"/>
  <c r="N7" i="83"/>
  <c r="L7" i="83"/>
  <c r="K7" i="83"/>
  <c r="J7" i="83"/>
  <c r="F7" i="83"/>
  <c r="E7" i="83"/>
  <c r="D7" i="83"/>
  <c r="C6" i="83"/>
  <c r="O6" i="83" s="1"/>
  <c r="B6" i="83"/>
  <c r="D66" i="83" s="1"/>
  <c r="N5" i="83"/>
  <c r="L5" i="83"/>
  <c r="L37" i="83" s="1"/>
  <c r="L65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J94" i="81"/>
  <c r="E94" i="81"/>
  <c r="D94" i="81"/>
  <c r="O93" i="81"/>
  <c r="N93" i="81"/>
  <c r="L93" i="81"/>
  <c r="K93" i="81"/>
  <c r="J93" i="81"/>
  <c r="F93" i="81"/>
  <c r="E93" i="81"/>
  <c r="D93" i="81"/>
  <c r="O92" i="81"/>
  <c r="N92" i="81"/>
  <c r="L92" i="81"/>
  <c r="K92" i="81"/>
  <c r="J92" i="81"/>
  <c r="F92" i="81"/>
  <c r="E92" i="81"/>
  <c r="D92" i="81"/>
  <c r="O91" i="81"/>
  <c r="N91" i="81"/>
  <c r="L91" i="81"/>
  <c r="K91" i="81"/>
  <c r="J91" i="81"/>
  <c r="F91" i="81"/>
  <c r="E91" i="81"/>
  <c r="D91" i="81"/>
  <c r="O90" i="81"/>
  <c r="N90" i="81"/>
  <c r="L90" i="81"/>
  <c r="K90" i="81"/>
  <c r="J90" i="81"/>
  <c r="F90" i="81"/>
  <c r="E90" i="81"/>
  <c r="D90" i="81"/>
  <c r="O89" i="81"/>
  <c r="N89" i="81"/>
  <c r="L89" i="81"/>
  <c r="K89" i="81"/>
  <c r="J89" i="81"/>
  <c r="F89" i="81"/>
  <c r="E89" i="81"/>
  <c r="D89" i="81"/>
  <c r="O88" i="81"/>
  <c r="L88" i="81"/>
  <c r="K88" i="81"/>
  <c r="J88" i="81"/>
  <c r="F88" i="81"/>
  <c r="E88" i="81"/>
  <c r="D88" i="81"/>
  <c r="O87" i="81"/>
  <c r="K87" i="81"/>
  <c r="J87" i="81"/>
  <c r="E87" i="81"/>
  <c r="D87" i="81"/>
  <c r="O86" i="81"/>
  <c r="N86" i="81"/>
  <c r="K86" i="81"/>
  <c r="J86" i="81"/>
  <c r="F86" i="81"/>
  <c r="E86" i="81"/>
  <c r="D86" i="81"/>
  <c r="O85" i="81"/>
  <c r="N85" i="81"/>
  <c r="L85" i="81"/>
  <c r="K85" i="81"/>
  <c r="J85" i="81"/>
  <c r="F85" i="81"/>
  <c r="E85" i="81"/>
  <c r="D85" i="81"/>
  <c r="O84" i="81"/>
  <c r="N84" i="81"/>
  <c r="L84" i="81"/>
  <c r="K84" i="81"/>
  <c r="J84" i="81"/>
  <c r="F84" i="81"/>
  <c r="E84" i="81"/>
  <c r="D84" i="81"/>
  <c r="O83" i="81"/>
  <c r="N83" i="81"/>
  <c r="L83" i="81"/>
  <c r="K83" i="81"/>
  <c r="J83" i="81"/>
  <c r="F83" i="81"/>
  <c r="E83" i="81"/>
  <c r="D83" i="81"/>
  <c r="O82" i="81"/>
  <c r="N82" i="81"/>
  <c r="L82" i="81"/>
  <c r="K82" i="81"/>
  <c r="J82" i="81"/>
  <c r="F82" i="81"/>
  <c r="E82" i="81"/>
  <c r="D82" i="81"/>
  <c r="O81" i="81"/>
  <c r="N81" i="81"/>
  <c r="L81" i="81"/>
  <c r="K81" i="81"/>
  <c r="J81" i="81"/>
  <c r="F81" i="81"/>
  <c r="E81" i="81"/>
  <c r="D81" i="81"/>
  <c r="O80" i="81"/>
  <c r="N80" i="81"/>
  <c r="L80" i="81"/>
  <c r="K80" i="81"/>
  <c r="J80" i="81"/>
  <c r="F80" i="81"/>
  <c r="E80" i="81"/>
  <c r="D80" i="81"/>
  <c r="O79" i="81"/>
  <c r="N79" i="81"/>
  <c r="L79" i="81"/>
  <c r="K79" i="81"/>
  <c r="J79" i="81"/>
  <c r="F79" i="81"/>
  <c r="E79" i="81"/>
  <c r="D79" i="81"/>
  <c r="O78" i="81"/>
  <c r="N78" i="81"/>
  <c r="L78" i="81"/>
  <c r="K78" i="81"/>
  <c r="J78" i="81"/>
  <c r="F78" i="81"/>
  <c r="E78" i="81"/>
  <c r="D78" i="81"/>
  <c r="O77" i="81"/>
  <c r="N77" i="81"/>
  <c r="L77" i="81"/>
  <c r="K77" i="81"/>
  <c r="J77" i="81"/>
  <c r="F77" i="81"/>
  <c r="E77" i="81"/>
  <c r="D77" i="81"/>
  <c r="O76" i="81"/>
  <c r="N76" i="81"/>
  <c r="L76" i="81"/>
  <c r="K76" i="81"/>
  <c r="J76" i="81"/>
  <c r="F76" i="81"/>
  <c r="E76" i="81"/>
  <c r="D76" i="81"/>
  <c r="O75" i="81"/>
  <c r="N75" i="81"/>
  <c r="L75" i="81"/>
  <c r="K75" i="81"/>
  <c r="J75" i="81"/>
  <c r="F75" i="81"/>
  <c r="E75" i="81"/>
  <c r="D75" i="81"/>
  <c r="O74" i="81"/>
  <c r="N74" i="81"/>
  <c r="L74" i="81"/>
  <c r="K74" i="81"/>
  <c r="J74" i="81"/>
  <c r="F74" i="81"/>
  <c r="E74" i="81"/>
  <c r="D74" i="81"/>
  <c r="O73" i="81"/>
  <c r="N73" i="81"/>
  <c r="L73" i="81"/>
  <c r="K73" i="81"/>
  <c r="J73" i="81"/>
  <c r="F73" i="81"/>
  <c r="E73" i="81"/>
  <c r="D73" i="81"/>
  <c r="O72" i="81"/>
  <c r="N72" i="81"/>
  <c r="L72" i="81"/>
  <c r="K72" i="81"/>
  <c r="J72" i="81"/>
  <c r="F72" i="81"/>
  <c r="E72" i="81"/>
  <c r="D72" i="81"/>
  <c r="O71" i="81"/>
  <c r="N71" i="81"/>
  <c r="L71" i="81"/>
  <c r="K71" i="81"/>
  <c r="J71" i="81"/>
  <c r="F71" i="81"/>
  <c r="E71" i="81"/>
  <c r="D71" i="81"/>
  <c r="O70" i="81"/>
  <c r="N70" i="81"/>
  <c r="L70" i="81"/>
  <c r="K70" i="81"/>
  <c r="J70" i="81"/>
  <c r="F70" i="81"/>
  <c r="E70" i="81"/>
  <c r="D70" i="81"/>
  <c r="O69" i="81"/>
  <c r="N69" i="81"/>
  <c r="L69" i="81"/>
  <c r="K69" i="81"/>
  <c r="J69" i="81"/>
  <c r="F69" i="81"/>
  <c r="E69" i="81"/>
  <c r="D69" i="81"/>
  <c r="O68" i="81"/>
  <c r="N68" i="81"/>
  <c r="L68" i="81"/>
  <c r="K68" i="81"/>
  <c r="J68" i="81"/>
  <c r="F68" i="81"/>
  <c r="E68" i="81"/>
  <c r="D68" i="81"/>
  <c r="N67" i="81"/>
  <c r="J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I61" i="81"/>
  <c r="K61" i="81" s="1"/>
  <c r="H61" i="81"/>
  <c r="J61" i="81" s="1"/>
  <c r="C61" i="81"/>
  <c r="B61" i="81"/>
  <c r="D61" i="81" s="1"/>
  <c r="O60" i="81"/>
  <c r="N60" i="81"/>
  <c r="L60" i="81"/>
  <c r="K60" i="81"/>
  <c r="J60" i="81"/>
  <c r="F60" i="81"/>
  <c r="E60" i="81"/>
  <c r="D60" i="81"/>
  <c r="O59" i="81"/>
  <c r="N59" i="81"/>
  <c r="L59" i="81"/>
  <c r="K59" i="81"/>
  <c r="J59" i="81"/>
  <c r="F59" i="81"/>
  <c r="E59" i="81"/>
  <c r="D59" i="81"/>
  <c r="O58" i="81"/>
  <c r="N58" i="81"/>
  <c r="L58" i="81"/>
  <c r="K58" i="81"/>
  <c r="J58" i="81"/>
  <c r="F58" i="81"/>
  <c r="E58" i="81"/>
  <c r="D58" i="81"/>
  <c r="K57" i="81"/>
  <c r="J57" i="81"/>
  <c r="E57" i="81"/>
  <c r="D57" i="81"/>
  <c r="K56" i="81"/>
  <c r="J56" i="81"/>
  <c r="E56" i="81"/>
  <c r="D56" i="81"/>
  <c r="K55" i="81"/>
  <c r="J55" i="81"/>
  <c r="E55" i="81"/>
  <c r="D55" i="81"/>
  <c r="O54" i="81"/>
  <c r="N54" i="81"/>
  <c r="L54" i="81"/>
  <c r="K54" i="81"/>
  <c r="J54" i="81"/>
  <c r="F54" i="81"/>
  <c r="E54" i="81"/>
  <c r="D54" i="81"/>
  <c r="O53" i="81"/>
  <c r="K53" i="81"/>
  <c r="J53" i="81"/>
  <c r="E53" i="81"/>
  <c r="D53" i="81"/>
  <c r="O52" i="81"/>
  <c r="N52" i="81"/>
  <c r="L52" i="81"/>
  <c r="K52" i="81"/>
  <c r="J52" i="81"/>
  <c r="F52" i="81"/>
  <c r="E52" i="81"/>
  <c r="D52" i="81"/>
  <c r="O51" i="81"/>
  <c r="N51" i="81"/>
  <c r="L51" i="81"/>
  <c r="K51" i="81"/>
  <c r="J51" i="81"/>
  <c r="F51" i="81"/>
  <c r="E51" i="81"/>
  <c r="D51" i="81"/>
  <c r="O50" i="81"/>
  <c r="N50" i="81"/>
  <c r="L50" i="81"/>
  <c r="K50" i="81"/>
  <c r="J50" i="81"/>
  <c r="F50" i="81"/>
  <c r="E50" i="81"/>
  <c r="D50" i="81"/>
  <c r="O49" i="81"/>
  <c r="N49" i="81"/>
  <c r="L49" i="81"/>
  <c r="K49" i="81"/>
  <c r="J49" i="81"/>
  <c r="F49" i="81"/>
  <c r="E49" i="81"/>
  <c r="D49" i="81"/>
  <c r="O48" i="81"/>
  <c r="N48" i="81"/>
  <c r="L48" i="81"/>
  <c r="K48" i="81"/>
  <c r="J48" i="81"/>
  <c r="F48" i="81"/>
  <c r="E48" i="81"/>
  <c r="D48" i="81"/>
  <c r="O47" i="81"/>
  <c r="N47" i="81"/>
  <c r="L47" i="81"/>
  <c r="K47" i="81"/>
  <c r="J47" i="81"/>
  <c r="F47" i="81"/>
  <c r="E47" i="81"/>
  <c r="D47" i="81"/>
  <c r="O46" i="81"/>
  <c r="N46" i="81"/>
  <c r="L46" i="81"/>
  <c r="K46" i="81"/>
  <c r="J46" i="81"/>
  <c r="F46" i="81"/>
  <c r="E46" i="81"/>
  <c r="D46" i="81"/>
  <c r="O45" i="81"/>
  <c r="N45" i="81"/>
  <c r="L45" i="81"/>
  <c r="K45" i="81"/>
  <c r="J45" i="81"/>
  <c r="F45" i="81"/>
  <c r="E45" i="81"/>
  <c r="D45" i="81"/>
  <c r="O44" i="81"/>
  <c r="N44" i="81"/>
  <c r="L44" i="81"/>
  <c r="K44" i="81"/>
  <c r="J44" i="81"/>
  <c r="F44" i="81"/>
  <c r="E44" i="81"/>
  <c r="D44" i="81"/>
  <c r="O43" i="81"/>
  <c r="N43" i="81"/>
  <c r="L43" i="81"/>
  <c r="K43" i="81"/>
  <c r="J43" i="81"/>
  <c r="F43" i="81"/>
  <c r="E43" i="81"/>
  <c r="D43" i="81"/>
  <c r="O42" i="81"/>
  <c r="N42" i="81"/>
  <c r="L42" i="81"/>
  <c r="K42" i="81"/>
  <c r="J42" i="81"/>
  <c r="F42" i="81"/>
  <c r="E42" i="81"/>
  <c r="D42" i="81"/>
  <c r="O41" i="81"/>
  <c r="N41" i="81"/>
  <c r="L41" i="81"/>
  <c r="K41" i="81"/>
  <c r="J41" i="81"/>
  <c r="F41" i="81"/>
  <c r="E41" i="81"/>
  <c r="D41" i="81"/>
  <c r="O40" i="81"/>
  <c r="N40" i="81"/>
  <c r="L40" i="81"/>
  <c r="K40" i="81"/>
  <c r="J40" i="81"/>
  <c r="F40" i="81"/>
  <c r="E40" i="81"/>
  <c r="D40" i="81"/>
  <c r="O39" i="81"/>
  <c r="N39" i="81"/>
  <c r="L39" i="81"/>
  <c r="K39" i="81"/>
  <c r="J39" i="81"/>
  <c r="F39" i="81"/>
  <c r="E39" i="81"/>
  <c r="D39" i="81"/>
  <c r="N38" i="81"/>
  <c r="J38" i="81"/>
  <c r="H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I32" i="81"/>
  <c r="H32" i="81"/>
  <c r="C32" i="81"/>
  <c r="B32" i="81"/>
  <c r="D32" i="81" s="1"/>
  <c r="O31" i="81"/>
  <c r="N31" i="81"/>
  <c r="L31" i="81"/>
  <c r="K31" i="81"/>
  <c r="J31" i="81"/>
  <c r="F31" i="81"/>
  <c r="E31" i="81"/>
  <c r="D31" i="81"/>
  <c r="O30" i="81"/>
  <c r="N30" i="81"/>
  <c r="L30" i="81"/>
  <c r="K30" i="81"/>
  <c r="J30" i="81"/>
  <c r="F30" i="81"/>
  <c r="E30" i="81"/>
  <c r="D30" i="81"/>
  <c r="O29" i="81"/>
  <c r="N29" i="81"/>
  <c r="L29" i="81"/>
  <c r="K29" i="81"/>
  <c r="J29" i="81"/>
  <c r="F29" i="81"/>
  <c r="E29" i="81"/>
  <c r="D29" i="81"/>
  <c r="O28" i="81"/>
  <c r="N28" i="81"/>
  <c r="L28" i="81"/>
  <c r="K28" i="81"/>
  <c r="J28" i="81"/>
  <c r="F28" i="81"/>
  <c r="E28" i="81"/>
  <c r="D28" i="81"/>
  <c r="O27" i="81"/>
  <c r="N27" i="81"/>
  <c r="L27" i="81"/>
  <c r="K27" i="81"/>
  <c r="J27" i="81"/>
  <c r="F27" i="81"/>
  <c r="E27" i="81"/>
  <c r="D27" i="81"/>
  <c r="O26" i="81"/>
  <c r="N26" i="81"/>
  <c r="L26" i="81"/>
  <c r="K26" i="81"/>
  <c r="J26" i="81"/>
  <c r="F26" i="81"/>
  <c r="E26" i="81"/>
  <c r="D26" i="81"/>
  <c r="O25" i="81"/>
  <c r="N25" i="81"/>
  <c r="L25" i="81"/>
  <c r="K25" i="81"/>
  <c r="J25" i="81"/>
  <c r="F25" i="81"/>
  <c r="E25" i="81"/>
  <c r="D25" i="81"/>
  <c r="O24" i="81"/>
  <c r="N24" i="81"/>
  <c r="L24" i="81"/>
  <c r="K24" i="81"/>
  <c r="J24" i="81"/>
  <c r="F24" i="81"/>
  <c r="E24" i="81"/>
  <c r="D24" i="81"/>
  <c r="O23" i="81"/>
  <c r="N23" i="81"/>
  <c r="L23" i="81"/>
  <c r="K23" i="81"/>
  <c r="J23" i="81"/>
  <c r="F23" i="81"/>
  <c r="E23" i="81"/>
  <c r="D23" i="81"/>
  <c r="O22" i="81"/>
  <c r="N22" i="81"/>
  <c r="L22" i="81"/>
  <c r="K22" i="81"/>
  <c r="J22" i="81"/>
  <c r="F22" i="81"/>
  <c r="E22" i="81"/>
  <c r="D22" i="81"/>
  <c r="O21" i="81"/>
  <c r="N21" i="81"/>
  <c r="L21" i="81"/>
  <c r="K21" i="81"/>
  <c r="J21" i="81"/>
  <c r="F21" i="81"/>
  <c r="E21" i="81"/>
  <c r="D21" i="81"/>
  <c r="O20" i="81"/>
  <c r="N20" i="81"/>
  <c r="L20" i="81"/>
  <c r="K20" i="81"/>
  <c r="J20" i="81"/>
  <c r="F20" i="81"/>
  <c r="E20" i="81"/>
  <c r="D20" i="81"/>
  <c r="O19" i="81"/>
  <c r="N19" i="81"/>
  <c r="L19" i="81"/>
  <c r="K19" i="81"/>
  <c r="J19" i="81"/>
  <c r="F19" i="81"/>
  <c r="E19" i="81"/>
  <c r="D19" i="81"/>
  <c r="O18" i="81"/>
  <c r="N18" i="81"/>
  <c r="L18" i="81"/>
  <c r="K18" i="81"/>
  <c r="J18" i="81"/>
  <c r="F18" i="81"/>
  <c r="E18" i="81"/>
  <c r="D18" i="81"/>
  <c r="O17" i="81"/>
  <c r="N17" i="81"/>
  <c r="L17" i="81"/>
  <c r="K17" i="81"/>
  <c r="J17" i="81"/>
  <c r="F17" i="81"/>
  <c r="E17" i="81"/>
  <c r="D17" i="81"/>
  <c r="O16" i="81"/>
  <c r="N16" i="81"/>
  <c r="L16" i="81"/>
  <c r="K16" i="81"/>
  <c r="J16" i="81"/>
  <c r="F16" i="81"/>
  <c r="E16" i="81"/>
  <c r="D16" i="81"/>
  <c r="O15" i="81"/>
  <c r="N15" i="81"/>
  <c r="L15" i="81"/>
  <c r="K15" i="81"/>
  <c r="J15" i="81"/>
  <c r="F15" i="81"/>
  <c r="E15" i="81"/>
  <c r="D15" i="81"/>
  <c r="O14" i="81"/>
  <c r="N14" i="81"/>
  <c r="L14" i="81"/>
  <c r="K14" i="81"/>
  <c r="J14" i="81"/>
  <c r="F14" i="81"/>
  <c r="E14" i="81"/>
  <c r="D14" i="81"/>
  <c r="O13" i="81"/>
  <c r="N13" i="81"/>
  <c r="L13" i="81"/>
  <c r="K13" i="81"/>
  <c r="J13" i="81"/>
  <c r="F13" i="81"/>
  <c r="E13" i="81"/>
  <c r="D13" i="81"/>
  <c r="O12" i="81"/>
  <c r="N12" i="81"/>
  <c r="L12" i="81"/>
  <c r="K12" i="81"/>
  <c r="J12" i="81"/>
  <c r="F12" i="81"/>
  <c r="E12" i="81"/>
  <c r="D12" i="81"/>
  <c r="O11" i="81"/>
  <c r="N11" i="81"/>
  <c r="L11" i="81"/>
  <c r="K11" i="81"/>
  <c r="J11" i="81"/>
  <c r="F11" i="81"/>
  <c r="E11" i="81"/>
  <c r="D11" i="81"/>
  <c r="O10" i="81"/>
  <c r="N10" i="81"/>
  <c r="L10" i="81"/>
  <c r="K10" i="81"/>
  <c r="J10" i="81"/>
  <c r="F10" i="81"/>
  <c r="E10" i="81"/>
  <c r="D10" i="81"/>
  <c r="O9" i="81"/>
  <c r="N9" i="81"/>
  <c r="L9" i="81"/>
  <c r="K9" i="81"/>
  <c r="J9" i="81"/>
  <c r="F9" i="81"/>
  <c r="E9" i="81"/>
  <c r="D9" i="81"/>
  <c r="O8" i="81"/>
  <c r="N8" i="81"/>
  <c r="L8" i="81"/>
  <c r="K8" i="81"/>
  <c r="J8" i="81"/>
  <c r="F8" i="81"/>
  <c r="E8" i="81"/>
  <c r="D8" i="81"/>
  <c r="O7" i="81"/>
  <c r="N7" i="81"/>
  <c r="L7" i="81"/>
  <c r="K7" i="81"/>
  <c r="J7" i="81"/>
  <c r="F7" i="81"/>
  <c r="E7" i="81"/>
  <c r="D7" i="81"/>
  <c r="N6" i="81"/>
  <c r="J6" i="81"/>
  <c r="H6" i="81"/>
  <c r="D6" i="81"/>
  <c r="C6" i="81"/>
  <c r="O6" i="81" s="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M15" i="80" s="1"/>
  <c r="I7" i="80"/>
  <c r="H7" i="80"/>
  <c r="H15" i="80" s="1"/>
  <c r="G7" i="80"/>
  <c r="G15" i="80" s="1"/>
  <c r="R6" i="80"/>
  <c r="Q6" i="80"/>
  <c r="L6" i="80"/>
  <c r="K6" i="80"/>
  <c r="H6" i="80"/>
  <c r="N6" i="80" s="1"/>
  <c r="G6" i="80"/>
  <c r="M6" i="80" s="1"/>
  <c r="Q5" i="80"/>
  <c r="O5" i="80"/>
  <c r="S5" i="80" s="1"/>
  <c r="M5" i="80"/>
  <c r="K5" i="80"/>
  <c r="G5" i="80"/>
  <c r="Q25" i="2"/>
  <c r="M25" i="2"/>
  <c r="G25" i="2"/>
  <c r="AN51" i="75"/>
  <c r="AO51" i="75"/>
  <c r="AP51" i="75"/>
  <c r="AN52" i="75"/>
  <c r="AO52" i="75"/>
  <c r="AQ52" i="75" s="1"/>
  <c r="AN53" i="75"/>
  <c r="AO53" i="75"/>
  <c r="AQ53" i="75" s="1"/>
  <c r="AN54" i="75"/>
  <c r="AO54" i="75"/>
  <c r="AQ54" i="75" s="1"/>
  <c r="AN55" i="75"/>
  <c r="AO55" i="75"/>
  <c r="AQ55" i="75" s="1"/>
  <c r="AN56" i="75"/>
  <c r="AO56" i="75"/>
  <c r="AQ56" i="75" s="1"/>
  <c r="AN57" i="75"/>
  <c r="AO57" i="75"/>
  <c r="AQ57" i="75" s="1"/>
  <c r="AN58" i="75"/>
  <c r="AO58" i="75"/>
  <c r="AQ58" i="75" s="1"/>
  <c r="AN59" i="75"/>
  <c r="AO59" i="75"/>
  <c r="AN60" i="75"/>
  <c r="AO60" i="75"/>
  <c r="AN61" i="75"/>
  <c r="AO61" i="75"/>
  <c r="AN62" i="75"/>
  <c r="AO62" i="75"/>
  <c r="AP62" i="75"/>
  <c r="AP67" i="75"/>
  <c r="Z64" i="75"/>
  <c r="AA64" i="75"/>
  <c r="Z65" i="75"/>
  <c r="AA65" i="75"/>
  <c r="AC65" i="75" s="1"/>
  <c r="Z66" i="75"/>
  <c r="AA66" i="75"/>
  <c r="Z67" i="75"/>
  <c r="AA67" i="75"/>
  <c r="AN63" i="75"/>
  <c r="AO63" i="75"/>
  <c r="AP63" i="75"/>
  <c r="K64" i="75"/>
  <c r="AN64" i="75" s="1"/>
  <c r="L64" i="75"/>
  <c r="M64" i="75"/>
  <c r="AP64" i="75" s="1"/>
  <c r="K65" i="75"/>
  <c r="L65" i="75"/>
  <c r="K66" i="75"/>
  <c r="L66" i="75"/>
  <c r="K67" i="75"/>
  <c r="L67" i="75"/>
  <c r="M67" i="75"/>
  <c r="AO29" i="75"/>
  <c r="AP29" i="75"/>
  <c r="AO30" i="75"/>
  <c r="AQ30" i="75" s="1"/>
  <c r="AO31" i="75"/>
  <c r="AQ31" i="75" s="1"/>
  <c r="AO32" i="75"/>
  <c r="AQ32" i="75" s="1"/>
  <c r="AO33" i="75"/>
  <c r="AQ33" i="75" s="1"/>
  <c r="AO34" i="75"/>
  <c r="AQ34" i="75" s="1"/>
  <c r="AO35" i="75"/>
  <c r="AQ35" i="75" s="1"/>
  <c r="AO36" i="75"/>
  <c r="AQ36" i="75" s="1"/>
  <c r="AO37" i="75"/>
  <c r="AO38" i="75"/>
  <c r="AO39" i="75"/>
  <c r="AO40" i="75"/>
  <c r="AP40" i="75"/>
  <c r="AP45" i="75"/>
  <c r="AM29" i="75"/>
  <c r="AN29" i="75"/>
  <c r="AM30" i="75"/>
  <c r="AN30" i="75"/>
  <c r="AM31" i="75"/>
  <c r="AN31" i="75"/>
  <c r="AM32" i="75"/>
  <c r="AN32" i="75"/>
  <c r="AM33" i="75"/>
  <c r="AN33" i="75"/>
  <c r="AM34" i="75"/>
  <c r="AN34" i="75"/>
  <c r="AM35" i="75"/>
  <c r="AN35" i="75"/>
  <c r="AM36" i="75"/>
  <c r="AN36" i="75"/>
  <c r="AM37" i="75"/>
  <c r="AN37" i="75"/>
  <c r="AM38" i="75"/>
  <c r="AN38" i="75"/>
  <c r="AM39" i="75"/>
  <c r="AN39" i="75"/>
  <c r="AM40" i="75"/>
  <c r="AN40" i="75"/>
  <c r="AM41" i="75"/>
  <c r="Z42" i="75"/>
  <c r="Z43" i="75"/>
  <c r="Z44" i="75"/>
  <c r="Z45" i="75"/>
  <c r="AN41" i="75"/>
  <c r="K42" i="75"/>
  <c r="L42" i="75"/>
  <c r="K43" i="75"/>
  <c r="AN43" i="75" s="1"/>
  <c r="L43" i="75"/>
  <c r="K44" i="75"/>
  <c r="AN44" i="75" s="1"/>
  <c r="L44" i="75"/>
  <c r="K45" i="75"/>
  <c r="L45" i="75"/>
  <c r="AN7" i="75"/>
  <c r="AO7" i="75"/>
  <c r="AP7" i="75"/>
  <c r="AN8" i="75"/>
  <c r="AO8" i="75"/>
  <c r="AQ8" i="75" s="1"/>
  <c r="AN9" i="75"/>
  <c r="AO9" i="75"/>
  <c r="AQ9" i="75" s="1"/>
  <c r="AN10" i="75"/>
  <c r="AO10" i="75"/>
  <c r="AQ10" i="75" s="1"/>
  <c r="AN11" i="75"/>
  <c r="AO11" i="75"/>
  <c r="AQ11" i="75" s="1"/>
  <c r="AN12" i="75"/>
  <c r="AO12" i="75"/>
  <c r="AQ12" i="75" s="1"/>
  <c r="AN13" i="75"/>
  <c r="AO13" i="75"/>
  <c r="AQ13" i="75" s="1"/>
  <c r="AN14" i="75"/>
  <c r="AO14" i="75"/>
  <c r="AQ14" i="75" s="1"/>
  <c r="AN15" i="75"/>
  <c r="AO15" i="75"/>
  <c r="AN16" i="75"/>
  <c r="AO16" i="75"/>
  <c r="AN17" i="75"/>
  <c r="AO17" i="75"/>
  <c r="AN18" i="75"/>
  <c r="AO18" i="75"/>
  <c r="AP23" i="75"/>
  <c r="Z20" i="75"/>
  <c r="AN20" i="75" s="1"/>
  <c r="Z21" i="75"/>
  <c r="AN21" i="75" s="1"/>
  <c r="Z22" i="75"/>
  <c r="Z23" i="75"/>
  <c r="AM51" i="60"/>
  <c r="AN51" i="60"/>
  <c r="AO51" i="60"/>
  <c r="AP51" i="60"/>
  <c r="AM52" i="60"/>
  <c r="AN52" i="60"/>
  <c r="AO52" i="60"/>
  <c r="AQ52" i="60" s="1"/>
  <c r="AM53" i="60"/>
  <c r="AN53" i="60"/>
  <c r="AO53" i="60"/>
  <c r="AQ53" i="60" s="1"/>
  <c r="AM54" i="60"/>
  <c r="AN54" i="60"/>
  <c r="AO54" i="60"/>
  <c r="AQ54" i="60" s="1"/>
  <c r="AM55" i="60"/>
  <c r="AN55" i="60"/>
  <c r="AO55" i="60"/>
  <c r="AQ55" i="60" s="1"/>
  <c r="AM56" i="60"/>
  <c r="AN56" i="60"/>
  <c r="AO56" i="60"/>
  <c r="AQ56" i="60" s="1"/>
  <c r="AM57" i="60"/>
  <c r="AN57" i="60"/>
  <c r="AO57" i="60"/>
  <c r="AQ57" i="60" s="1"/>
  <c r="AM58" i="60"/>
  <c r="AN58" i="60"/>
  <c r="AO58" i="60"/>
  <c r="AQ58" i="60" s="1"/>
  <c r="AM59" i="60"/>
  <c r="AN59" i="60"/>
  <c r="AO59" i="60"/>
  <c r="AM60" i="60"/>
  <c r="AN60" i="60"/>
  <c r="AO60" i="60"/>
  <c r="AM61" i="60"/>
  <c r="AN61" i="60"/>
  <c r="AO61" i="60"/>
  <c r="AP61" i="60"/>
  <c r="AM62" i="60"/>
  <c r="AN62" i="60"/>
  <c r="AO62" i="60"/>
  <c r="AP62" i="60"/>
  <c r="AM63" i="60"/>
  <c r="AN65" i="60"/>
  <c r="AN66" i="60"/>
  <c r="AP67" i="60"/>
  <c r="AO63" i="60"/>
  <c r="AP63" i="60"/>
  <c r="AN63" i="60"/>
  <c r="AM29" i="60"/>
  <c r="AN29" i="60"/>
  <c r="AO29" i="60"/>
  <c r="AP29" i="60"/>
  <c r="AM30" i="60"/>
  <c r="AN30" i="60"/>
  <c r="AO30" i="60"/>
  <c r="AQ30" i="60" s="1"/>
  <c r="AM31" i="60"/>
  <c r="AN31" i="60"/>
  <c r="AO31" i="60"/>
  <c r="AQ31" i="60" s="1"/>
  <c r="AM32" i="60"/>
  <c r="AN32" i="60"/>
  <c r="AO32" i="60"/>
  <c r="AQ32" i="60" s="1"/>
  <c r="AM33" i="60"/>
  <c r="AN33" i="60"/>
  <c r="AO33" i="60"/>
  <c r="AQ33" i="60" s="1"/>
  <c r="AM34" i="60"/>
  <c r="AN34" i="60"/>
  <c r="AO34" i="60"/>
  <c r="AQ34" i="60" s="1"/>
  <c r="AM35" i="60"/>
  <c r="AN35" i="60"/>
  <c r="AO35" i="60"/>
  <c r="AQ35" i="60" s="1"/>
  <c r="AM36" i="60"/>
  <c r="AN36" i="60"/>
  <c r="AO36" i="60"/>
  <c r="AQ36" i="60" s="1"/>
  <c r="AM37" i="60"/>
  <c r="AN37" i="60"/>
  <c r="AO37" i="60"/>
  <c r="AM38" i="60"/>
  <c r="AN38" i="60"/>
  <c r="AO38" i="60"/>
  <c r="AM39" i="60"/>
  <c r="AN39" i="60"/>
  <c r="AO39" i="60"/>
  <c r="AM40" i="60"/>
  <c r="AN40" i="60"/>
  <c r="AO40" i="60"/>
  <c r="AP40" i="60"/>
  <c r="AP45" i="60"/>
  <c r="Z42" i="60"/>
  <c r="AA42" i="60"/>
  <c r="Z43" i="60"/>
  <c r="AN43" i="60" s="1"/>
  <c r="AA43" i="60"/>
  <c r="Z44" i="60"/>
  <c r="AN44" i="60" s="1"/>
  <c r="AA44" i="60"/>
  <c r="Z45" i="60"/>
  <c r="AA45" i="60"/>
  <c r="AB45" i="60"/>
  <c r="AN41" i="60"/>
  <c r="AM7" i="60"/>
  <c r="AN7" i="60"/>
  <c r="AO7" i="60"/>
  <c r="AP7" i="60"/>
  <c r="AM8" i="60"/>
  <c r="AN8" i="60"/>
  <c r="AO8" i="60"/>
  <c r="AQ8" i="60" s="1"/>
  <c r="AM9" i="60"/>
  <c r="AN9" i="60"/>
  <c r="AO9" i="60"/>
  <c r="AQ9" i="60" s="1"/>
  <c r="AM10" i="60"/>
  <c r="AN10" i="60"/>
  <c r="AO10" i="60"/>
  <c r="AQ10" i="60" s="1"/>
  <c r="AM11" i="60"/>
  <c r="AN11" i="60"/>
  <c r="AO11" i="60"/>
  <c r="AQ11" i="60" s="1"/>
  <c r="AM12" i="60"/>
  <c r="AN12" i="60"/>
  <c r="AO12" i="60"/>
  <c r="AQ12" i="60" s="1"/>
  <c r="AM13" i="60"/>
  <c r="AN13" i="60"/>
  <c r="AO13" i="60"/>
  <c r="AQ13" i="60" s="1"/>
  <c r="AM14" i="60"/>
  <c r="AN14" i="60"/>
  <c r="AO14" i="60"/>
  <c r="AQ14" i="60" s="1"/>
  <c r="AM15" i="60"/>
  <c r="AN15" i="60"/>
  <c r="AO15" i="60"/>
  <c r="AM16" i="60"/>
  <c r="AN16" i="60"/>
  <c r="AO16" i="60"/>
  <c r="AM17" i="60"/>
  <c r="AN17" i="60"/>
  <c r="AO17" i="60"/>
  <c r="AM18" i="60"/>
  <c r="AN18" i="60"/>
  <c r="AO18" i="60"/>
  <c r="AN20" i="60"/>
  <c r="AN23" i="60"/>
  <c r="AP23" i="60"/>
  <c r="AN45" i="75" l="1"/>
  <c r="AN66" i="75"/>
  <c r="E38" i="81"/>
  <c r="I67" i="81"/>
  <c r="AN67" i="60"/>
  <c r="AN65" i="75"/>
  <c r="AN67" i="75"/>
  <c r="N55" i="66"/>
  <c r="AN42" i="75"/>
  <c r="AN45" i="60"/>
  <c r="AN42" i="60"/>
  <c r="AN22" i="75"/>
  <c r="P91" i="46"/>
  <c r="K62" i="81"/>
  <c r="D33" i="81"/>
  <c r="E95" i="83"/>
  <c r="P87" i="83"/>
  <c r="AO65" i="75"/>
  <c r="AQ65" i="75" s="1"/>
  <c r="P72" i="70"/>
  <c r="P82" i="48"/>
  <c r="J62" i="81"/>
  <c r="AO67" i="75"/>
  <c r="P27" i="70"/>
  <c r="P83" i="48"/>
  <c r="P79" i="48"/>
  <c r="P30" i="48"/>
  <c r="P90" i="83"/>
  <c r="P86" i="83"/>
  <c r="P92" i="46"/>
  <c r="P88" i="46"/>
  <c r="P94" i="81"/>
  <c r="R16" i="80"/>
  <c r="AO66" i="75"/>
  <c r="P95" i="83"/>
  <c r="P88" i="83"/>
  <c r="P20" i="83"/>
  <c r="P93" i="46"/>
  <c r="P89" i="46"/>
  <c r="P87" i="81"/>
  <c r="P59" i="81"/>
  <c r="P60" i="81"/>
  <c r="P28" i="70"/>
  <c r="F83" i="66"/>
  <c r="P94" i="47"/>
  <c r="P90" i="46"/>
  <c r="L95" i="81"/>
  <c r="P68" i="81"/>
  <c r="P71" i="81"/>
  <c r="P78" i="81"/>
  <c r="P79" i="81"/>
  <c r="P84" i="81"/>
  <c r="P89" i="81"/>
  <c r="P90" i="81"/>
  <c r="P91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73" i="70"/>
  <c r="P26" i="70"/>
  <c r="P25" i="70"/>
  <c r="P47" i="66"/>
  <c r="O55" i="66"/>
  <c r="P46" i="66"/>
  <c r="P81" i="48"/>
  <c r="P80" i="48"/>
  <c r="P29" i="48"/>
  <c r="P49" i="47"/>
  <c r="P89" i="83"/>
  <c r="P85" i="81"/>
  <c r="P88" i="81"/>
  <c r="P77" i="81"/>
  <c r="F61" i="81"/>
  <c r="P48" i="81"/>
  <c r="P43" i="81"/>
  <c r="P44" i="81"/>
  <c r="P52" i="81"/>
  <c r="P33" i="81"/>
  <c r="P7" i="81"/>
  <c r="P9" i="81"/>
  <c r="P12" i="81"/>
  <c r="P26" i="81"/>
  <c r="P27" i="81"/>
  <c r="P29" i="81"/>
  <c r="S11" i="80"/>
  <c r="P87" i="36"/>
  <c r="AO64" i="75"/>
  <c r="AQ64" i="75" s="1"/>
  <c r="AN23" i="75"/>
  <c r="AN19" i="75"/>
  <c r="AO41" i="60"/>
  <c r="P73" i="47"/>
  <c r="P84" i="47"/>
  <c r="L94" i="83"/>
  <c r="P69" i="83"/>
  <c r="P73" i="83"/>
  <c r="P83" i="83"/>
  <c r="F94" i="83"/>
  <c r="J61" i="83"/>
  <c r="K61" i="83"/>
  <c r="P78" i="83"/>
  <c r="O94" i="83"/>
  <c r="P5" i="83"/>
  <c r="P37" i="83" s="1"/>
  <c r="P65" i="83" s="1"/>
  <c r="P40" i="83"/>
  <c r="P43" i="83"/>
  <c r="P61" i="83"/>
  <c r="D6" i="83"/>
  <c r="H6" i="83"/>
  <c r="P28" i="83"/>
  <c r="P29" i="83"/>
  <c r="P33" i="83"/>
  <c r="P67" i="83"/>
  <c r="P70" i="83"/>
  <c r="P77" i="83"/>
  <c r="P75" i="83"/>
  <c r="P79" i="83"/>
  <c r="P80" i="83"/>
  <c r="P81" i="83"/>
  <c r="P84" i="83"/>
  <c r="P82" i="83"/>
  <c r="P85" i="83"/>
  <c r="O32" i="83"/>
  <c r="P68" i="83"/>
  <c r="P53" i="83"/>
  <c r="P71" i="83"/>
  <c r="P72" i="83"/>
  <c r="J94" i="83"/>
  <c r="P12" i="83"/>
  <c r="P21" i="83"/>
  <c r="P26" i="83"/>
  <c r="P27" i="83"/>
  <c r="P76" i="83"/>
  <c r="P39" i="83"/>
  <c r="P44" i="83"/>
  <c r="P46" i="83"/>
  <c r="P48" i="83"/>
  <c r="P51" i="83"/>
  <c r="N60" i="83"/>
  <c r="P49" i="83"/>
  <c r="P52" i="83"/>
  <c r="P54" i="83"/>
  <c r="P50" i="83"/>
  <c r="F60" i="83"/>
  <c r="P41" i="83"/>
  <c r="P42" i="83"/>
  <c r="P45" i="83"/>
  <c r="P47" i="83"/>
  <c r="E60" i="83"/>
  <c r="E61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4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0" i="83"/>
  <c r="E66" i="83"/>
  <c r="E6" i="83"/>
  <c r="I6" i="83" s="1"/>
  <c r="K32" i="83"/>
  <c r="K33" i="83" s="1"/>
  <c r="D38" i="83"/>
  <c r="D60" i="83"/>
  <c r="D61" i="83" s="1"/>
  <c r="H66" i="83"/>
  <c r="L32" i="83"/>
  <c r="E38" i="83"/>
  <c r="O60" i="83"/>
  <c r="I66" i="83"/>
  <c r="H38" i="83"/>
  <c r="J66" i="83"/>
  <c r="J6" i="83"/>
  <c r="E32" i="83"/>
  <c r="E33" i="83" s="1"/>
  <c r="I38" i="83"/>
  <c r="K66" i="83"/>
  <c r="D94" i="83"/>
  <c r="D95" i="83" s="1"/>
  <c r="N94" i="83"/>
  <c r="K6" i="83"/>
  <c r="J38" i="83"/>
  <c r="B66" i="83"/>
  <c r="N66" i="83"/>
  <c r="N6" i="83"/>
  <c r="K38" i="83"/>
  <c r="C66" i="83"/>
  <c r="O66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N32" i="79"/>
  <c r="O33" i="79" s="1"/>
  <c r="N31" i="79"/>
  <c r="N29" i="79"/>
  <c r="N10" i="79"/>
  <c r="O11" i="79" s="1"/>
  <c r="M10" i="79"/>
  <c r="N9" i="79"/>
  <c r="N7" i="79"/>
  <c r="N20" i="79"/>
  <c r="M18" i="79"/>
  <c r="N18" i="79"/>
  <c r="N21" i="79"/>
  <c r="O22" i="79" s="1"/>
  <c r="Y64" i="75"/>
  <c r="Y65" i="75"/>
  <c r="Y66" i="75"/>
  <c r="Y67" i="75"/>
  <c r="J64" i="75"/>
  <c r="J65" i="75"/>
  <c r="J66" i="75"/>
  <c r="J67" i="75"/>
  <c r="Y42" i="75"/>
  <c r="AA42" i="75"/>
  <c r="AO42" i="75" s="1"/>
  <c r="Y43" i="75"/>
  <c r="AA43" i="75"/>
  <c r="AO43" i="75" s="1"/>
  <c r="Y44" i="75"/>
  <c r="AA44" i="75"/>
  <c r="AO44" i="75" s="1"/>
  <c r="Y45" i="75"/>
  <c r="AA45" i="75"/>
  <c r="AO45" i="75" s="1"/>
  <c r="J42" i="75"/>
  <c r="J43" i="75"/>
  <c r="J44" i="75"/>
  <c r="J45" i="75"/>
  <c r="Y20" i="75"/>
  <c r="Y21" i="75"/>
  <c r="Y22" i="75"/>
  <c r="Y23" i="75"/>
  <c r="J20" i="75"/>
  <c r="J21" i="75"/>
  <c r="J22" i="75"/>
  <c r="J23" i="75"/>
  <c r="Y64" i="60"/>
  <c r="AA64" i="60"/>
  <c r="Y65" i="60"/>
  <c r="AA65" i="60"/>
  <c r="Y66" i="60"/>
  <c r="AA66" i="60"/>
  <c r="Y67" i="60"/>
  <c r="AA67" i="60"/>
  <c r="J64" i="60"/>
  <c r="L64" i="60"/>
  <c r="J65" i="60"/>
  <c r="L65" i="60"/>
  <c r="N65" i="60" s="1"/>
  <c r="J66" i="60"/>
  <c r="L66" i="60"/>
  <c r="J67" i="60"/>
  <c r="L67" i="60"/>
  <c r="M67" i="60"/>
  <c r="Y42" i="60"/>
  <c r="Y43" i="60"/>
  <c r="Y44" i="60"/>
  <c r="Y45" i="60"/>
  <c r="J42" i="60"/>
  <c r="L42" i="60"/>
  <c r="AO42" i="60" s="1"/>
  <c r="J43" i="60"/>
  <c r="L43" i="60"/>
  <c r="AO43" i="60" s="1"/>
  <c r="J44" i="60"/>
  <c r="L44" i="60"/>
  <c r="AO44" i="60" s="1"/>
  <c r="J45" i="60"/>
  <c r="L45" i="60"/>
  <c r="AO45" i="60" s="1"/>
  <c r="Y20" i="60"/>
  <c r="Y21" i="60"/>
  <c r="AM21" i="60" s="1"/>
  <c r="Y22" i="60"/>
  <c r="Y23" i="60"/>
  <c r="J20" i="60"/>
  <c r="J21" i="60"/>
  <c r="J22" i="60"/>
  <c r="J23" i="6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AM67" i="60" l="1"/>
  <c r="AM43" i="75"/>
  <c r="AM20" i="60"/>
  <c r="AM45" i="60"/>
  <c r="AM66" i="60"/>
  <c r="AM42" i="75"/>
  <c r="AM65" i="60"/>
  <c r="AM45" i="75"/>
  <c r="AM23" i="60"/>
  <c r="AM64" i="60"/>
  <c r="AM44" i="75"/>
  <c r="P55" i="66"/>
  <c r="AO65" i="60"/>
  <c r="AO64" i="60"/>
  <c r="S16" i="80"/>
  <c r="S18" i="80"/>
  <c r="AO66" i="60"/>
  <c r="AO67" i="60"/>
  <c r="P94" i="83"/>
  <c r="AP19" i="60"/>
  <c r="AO19" i="60"/>
  <c r="P60" i="83"/>
  <c r="P32" i="83"/>
  <c r="P95" i="81"/>
  <c r="P61" i="81"/>
  <c r="P32" i="81"/>
  <c r="S17" i="80"/>
  <c r="AM44" i="60"/>
  <c r="AN19" i="60"/>
  <c r="AM43" i="60"/>
  <c r="AM42" i="60"/>
  <c r="AM22" i="60"/>
  <c r="N11" i="79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AM63" i="75"/>
  <c r="AO41" i="75"/>
  <c r="AO19" i="75"/>
  <c r="AP19" i="75"/>
  <c r="AM51" i="75"/>
  <c r="AM52" i="75"/>
  <c r="AM53" i="75"/>
  <c r="AM54" i="75"/>
  <c r="AM55" i="75"/>
  <c r="AM56" i="75"/>
  <c r="AM57" i="75"/>
  <c r="AM58" i="75"/>
  <c r="AM59" i="75"/>
  <c r="AM60" i="75"/>
  <c r="AM61" i="75"/>
  <c r="AM62" i="75"/>
  <c r="AM64" i="75"/>
  <c r="AM65" i="75"/>
  <c r="AM66" i="75"/>
  <c r="AM67" i="75"/>
  <c r="AM7" i="75"/>
  <c r="AM8" i="75"/>
  <c r="AM9" i="75"/>
  <c r="AM10" i="75"/>
  <c r="AM11" i="75"/>
  <c r="AM12" i="75"/>
  <c r="AM13" i="75"/>
  <c r="AM14" i="75"/>
  <c r="AM15" i="75"/>
  <c r="AM16" i="75"/>
  <c r="AM17" i="75"/>
  <c r="AM18" i="75"/>
  <c r="AM23" i="75" s="1"/>
  <c r="AM20" i="75"/>
  <c r="AM21" i="75"/>
  <c r="AM22" i="75"/>
  <c r="AQ48" i="60"/>
  <c r="AP41" i="60"/>
  <c r="AM19" i="60"/>
  <c r="R34" i="79"/>
  <c r="Q34" i="79"/>
  <c r="F34" i="79"/>
  <c r="E34" i="79"/>
  <c r="D34" i="79"/>
  <c r="C34" i="79"/>
  <c r="B34" i="79"/>
  <c r="T32" i="79"/>
  <c r="S32" i="79"/>
  <c r="R32" i="79"/>
  <c r="Q32" i="79"/>
  <c r="M32" i="79"/>
  <c r="N33" i="79" s="1"/>
  <c r="L32" i="79"/>
  <c r="K32" i="79"/>
  <c r="J32" i="79"/>
  <c r="J33" i="79" s="1"/>
  <c r="I32" i="79"/>
  <c r="H32" i="79"/>
  <c r="G32" i="79"/>
  <c r="F32" i="79"/>
  <c r="E32" i="79"/>
  <c r="D32" i="79"/>
  <c r="C32" i="79"/>
  <c r="B32" i="79"/>
  <c r="T31" i="79"/>
  <c r="R31" i="79"/>
  <c r="M31" i="79"/>
  <c r="L31" i="79"/>
  <c r="K31" i="79"/>
  <c r="J31" i="79"/>
  <c r="I31" i="79"/>
  <c r="H31" i="79"/>
  <c r="G31" i="79"/>
  <c r="F31" i="79"/>
  <c r="E31" i="79"/>
  <c r="D31" i="79"/>
  <c r="C31" i="79"/>
  <c r="T29" i="79"/>
  <c r="R29" i="79"/>
  <c r="M29" i="79"/>
  <c r="L29" i="79"/>
  <c r="K29" i="79"/>
  <c r="J29" i="79"/>
  <c r="I29" i="79"/>
  <c r="H29" i="79"/>
  <c r="G29" i="79"/>
  <c r="F29" i="79"/>
  <c r="E29" i="79"/>
  <c r="D29" i="79"/>
  <c r="C29" i="79"/>
  <c r="T26" i="79"/>
  <c r="S26" i="79"/>
  <c r="R26" i="79"/>
  <c r="Q26" i="79"/>
  <c r="P26" i="79"/>
  <c r="T23" i="79"/>
  <c r="S23" i="79"/>
  <c r="R23" i="79"/>
  <c r="Q23" i="79"/>
  <c r="F23" i="79"/>
  <c r="E23" i="79"/>
  <c r="D23" i="79"/>
  <c r="C23" i="79"/>
  <c r="B23" i="79"/>
  <c r="T21" i="79"/>
  <c r="S21" i="79"/>
  <c r="R21" i="79"/>
  <c r="Q21" i="79"/>
  <c r="M21" i="79"/>
  <c r="N22" i="79" s="1"/>
  <c r="L21" i="79"/>
  <c r="K21" i="79"/>
  <c r="J21" i="79"/>
  <c r="J22" i="79" s="1"/>
  <c r="I21" i="79"/>
  <c r="H21" i="79"/>
  <c r="G21" i="79"/>
  <c r="F21" i="79"/>
  <c r="E21" i="79"/>
  <c r="D21" i="79"/>
  <c r="C21" i="79"/>
  <c r="B21" i="79"/>
  <c r="T20" i="79"/>
  <c r="R20" i="79"/>
  <c r="M20" i="79"/>
  <c r="L20" i="79"/>
  <c r="K20" i="79"/>
  <c r="J20" i="79"/>
  <c r="I20" i="79"/>
  <c r="H20" i="79"/>
  <c r="G20" i="79"/>
  <c r="F20" i="79"/>
  <c r="E20" i="79"/>
  <c r="D20" i="79"/>
  <c r="C20" i="79"/>
  <c r="AI19" i="79"/>
  <c r="AI18" i="79"/>
  <c r="T18" i="79"/>
  <c r="R18" i="79"/>
  <c r="L18" i="79"/>
  <c r="K18" i="79"/>
  <c r="J18" i="79"/>
  <c r="I18" i="79"/>
  <c r="H18" i="79"/>
  <c r="G18" i="79"/>
  <c r="F18" i="79"/>
  <c r="E18" i="79"/>
  <c r="D18" i="79"/>
  <c r="C18" i="79"/>
  <c r="AI17" i="79"/>
  <c r="AI16" i="79"/>
  <c r="AI15" i="79"/>
  <c r="T15" i="79"/>
  <c r="S15" i="79"/>
  <c r="R15" i="79"/>
  <c r="Q15" i="79"/>
  <c r="P15" i="79"/>
  <c r="AI14" i="79"/>
  <c r="Q14" i="79"/>
  <c r="Q25" i="79" s="1"/>
  <c r="AI13" i="79"/>
  <c r="AI12" i="79"/>
  <c r="T12" i="79"/>
  <c r="S12" i="79"/>
  <c r="R12" i="79"/>
  <c r="Q12" i="79"/>
  <c r="F12" i="79"/>
  <c r="E12" i="79"/>
  <c r="D12" i="79"/>
  <c r="C12" i="79"/>
  <c r="B12" i="79"/>
  <c r="AI11" i="79"/>
  <c r="AI10" i="79"/>
  <c r="T10" i="79"/>
  <c r="S10" i="79"/>
  <c r="R10" i="79"/>
  <c r="Q10" i="79"/>
  <c r="L10" i="79"/>
  <c r="K10" i="79"/>
  <c r="I10" i="79"/>
  <c r="H10" i="79"/>
  <c r="G10" i="79"/>
  <c r="F10" i="79"/>
  <c r="E10" i="79"/>
  <c r="D10" i="79"/>
  <c r="C10" i="79"/>
  <c r="B10" i="79"/>
  <c r="AI9" i="79"/>
  <c r="T9" i="79"/>
  <c r="R9" i="79"/>
  <c r="M9" i="79"/>
  <c r="L9" i="79"/>
  <c r="K9" i="79"/>
  <c r="J9" i="79"/>
  <c r="I9" i="79"/>
  <c r="H9" i="79"/>
  <c r="G9" i="79"/>
  <c r="F9" i="79"/>
  <c r="E9" i="79"/>
  <c r="D9" i="79"/>
  <c r="C9" i="79"/>
  <c r="AI8" i="79"/>
  <c r="T7" i="79"/>
  <c r="R7" i="79"/>
  <c r="M7" i="79"/>
  <c r="L7" i="79"/>
  <c r="I7" i="79"/>
  <c r="H7" i="79"/>
  <c r="G7" i="79"/>
  <c r="F7" i="79"/>
  <c r="E7" i="79"/>
  <c r="D7" i="79"/>
  <c r="C7" i="79"/>
  <c r="J6" i="79"/>
  <c r="J10" i="79" s="1"/>
  <c r="J11" i="79" s="1"/>
  <c r="H33" i="79" l="1"/>
  <c r="AP41" i="75"/>
  <c r="F66" i="36"/>
  <c r="L66" i="36" s="1"/>
  <c r="F66" i="3"/>
  <c r="L66" i="3" s="1"/>
  <c r="P66" i="3" s="1"/>
  <c r="AM41" i="60"/>
  <c r="D22" i="79"/>
  <c r="L22" i="79"/>
  <c r="D33" i="79"/>
  <c r="L33" i="79"/>
  <c r="F33" i="79"/>
  <c r="F22" i="79"/>
  <c r="C22" i="79"/>
  <c r="C33" i="79"/>
  <c r="E11" i="79"/>
  <c r="G11" i="79"/>
  <c r="H22" i="79"/>
  <c r="I11" i="79"/>
  <c r="C11" i="79"/>
  <c r="L11" i="79"/>
  <c r="T11" i="79"/>
  <c r="R33" i="79"/>
  <c r="R22" i="79"/>
  <c r="R11" i="79"/>
  <c r="AM19" i="75"/>
  <c r="T33" i="79"/>
  <c r="T22" i="79"/>
  <c r="D11" i="79"/>
  <c r="F11" i="79"/>
  <c r="H11" i="79"/>
  <c r="M11" i="79"/>
  <c r="K11" i="79"/>
  <c r="J7" i="79"/>
  <c r="E22" i="79"/>
  <c r="G22" i="79"/>
  <c r="I22" i="79"/>
  <c r="K22" i="79"/>
  <c r="M22" i="79"/>
  <c r="E33" i="79"/>
  <c r="G33" i="79"/>
  <c r="I33" i="79"/>
  <c r="K33" i="79"/>
  <c r="M33" i="79"/>
  <c r="K7" i="79"/>
  <c r="B32" i="66" l="1"/>
  <c r="C32" i="66"/>
  <c r="B61" i="36"/>
  <c r="C61" i="36"/>
  <c r="H61" i="36"/>
  <c r="I61" i="36"/>
  <c r="N84" i="48" l="1"/>
  <c r="O84" i="48"/>
  <c r="L82" i="48"/>
  <c r="L84" i="48"/>
  <c r="F82" i="48"/>
  <c r="F84" i="48"/>
  <c r="P84" i="48" l="1"/>
  <c r="B95" i="36"/>
  <c r="C95" i="36"/>
  <c r="L37" i="70" l="1"/>
  <c r="L61" i="70" s="1"/>
  <c r="F37" i="70"/>
  <c r="F61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68" i="46"/>
  <c r="K69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AC19" i="60" l="1"/>
  <c r="B32" i="47" l="1"/>
  <c r="C32" i="47"/>
  <c r="AC7" i="75" l="1"/>
  <c r="AC8" i="75"/>
  <c r="AC9" i="75"/>
  <c r="AC10" i="75"/>
  <c r="AC11" i="75"/>
  <c r="AC12" i="75"/>
  <c r="AC13" i="75"/>
  <c r="AC14" i="75"/>
  <c r="AC15" i="75"/>
  <c r="AC16" i="75"/>
  <c r="AC17" i="75"/>
  <c r="AC18" i="75"/>
  <c r="B32" i="70"/>
  <c r="C32" i="70"/>
  <c r="B32" i="48"/>
  <c r="C32" i="48"/>
  <c r="H32" i="48"/>
  <c r="I32" i="48"/>
  <c r="J68" i="47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L32" i="48"/>
  <c r="F32" i="70"/>
  <c r="N7" i="75"/>
  <c r="N8" i="75"/>
  <c r="N9" i="75"/>
  <c r="N10" i="75"/>
  <c r="N11" i="75"/>
  <c r="N12" i="75"/>
  <c r="AC7" i="60"/>
  <c r="AC8" i="60"/>
  <c r="AC9" i="60"/>
  <c r="AC10" i="60"/>
  <c r="AC11" i="60"/>
  <c r="AC12" i="60"/>
  <c r="P32" i="48" l="1"/>
  <c r="AC52" i="75"/>
  <c r="AC53" i="75"/>
  <c r="AC54" i="75"/>
  <c r="AC55" i="75"/>
  <c r="AC56" i="75"/>
  <c r="AC57" i="75"/>
  <c r="AC58" i="75"/>
  <c r="AC59" i="75"/>
  <c r="AC60" i="75"/>
  <c r="AC61" i="75"/>
  <c r="AC62" i="75"/>
  <c r="AC51" i="75"/>
  <c r="N52" i="75"/>
  <c r="N53" i="75"/>
  <c r="N54" i="75"/>
  <c r="N55" i="75"/>
  <c r="N56" i="75"/>
  <c r="N57" i="75"/>
  <c r="N58" i="75"/>
  <c r="N59" i="75"/>
  <c r="N60" i="75"/>
  <c r="N61" i="75"/>
  <c r="N62" i="75"/>
  <c r="N51" i="75"/>
  <c r="AC30" i="75"/>
  <c r="AC31" i="75"/>
  <c r="AC32" i="75"/>
  <c r="AC33" i="75"/>
  <c r="AC34" i="75"/>
  <c r="AC35" i="75"/>
  <c r="AC36" i="75"/>
  <c r="AC37" i="75"/>
  <c r="AC38" i="75"/>
  <c r="AC39" i="75"/>
  <c r="AC40" i="75"/>
  <c r="AC29" i="75"/>
  <c r="N30" i="75"/>
  <c r="N31" i="75"/>
  <c r="N32" i="75"/>
  <c r="N33" i="75"/>
  <c r="N34" i="75"/>
  <c r="N35" i="75"/>
  <c r="N36" i="75"/>
  <c r="N37" i="75"/>
  <c r="N38" i="75"/>
  <c r="N39" i="75"/>
  <c r="N40" i="75"/>
  <c r="N29" i="75"/>
  <c r="N13" i="75"/>
  <c r="N14" i="75"/>
  <c r="N15" i="75"/>
  <c r="N16" i="75"/>
  <c r="N17" i="75"/>
  <c r="N18" i="75"/>
  <c r="AC52" i="60"/>
  <c r="AC53" i="60"/>
  <c r="AC54" i="60"/>
  <c r="AC55" i="60"/>
  <c r="AC56" i="60"/>
  <c r="AC57" i="60"/>
  <c r="AC58" i="60"/>
  <c r="AC59" i="60"/>
  <c r="AC60" i="60"/>
  <c r="AC61" i="60"/>
  <c r="AC62" i="60"/>
  <c r="AC51" i="60"/>
  <c r="AC30" i="60"/>
  <c r="AC31" i="60"/>
  <c r="AC32" i="60"/>
  <c r="AC33" i="60"/>
  <c r="AC34" i="60"/>
  <c r="AC35" i="60"/>
  <c r="AC36" i="60"/>
  <c r="AC37" i="60"/>
  <c r="AC38" i="60"/>
  <c r="AC39" i="60"/>
  <c r="AC40" i="60"/>
  <c r="AC29" i="60"/>
  <c r="N52" i="60"/>
  <c r="N53" i="60"/>
  <c r="N54" i="60"/>
  <c r="N55" i="60"/>
  <c r="N56" i="60"/>
  <c r="N57" i="60"/>
  <c r="N58" i="60"/>
  <c r="N59" i="60"/>
  <c r="N60" i="60"/>
  <c r="N61" i="60"/>
  <c r="N62" i="60"/>
  <c r="N51" i="60"/>
  <c r="N30" i="60"/>
  <c r="N31" i="60"/>
  <c r="N32" i="60"/>
  <c r="N33" i="60"/>
  <c r="N34" i="60"/>
  <c r="N35" i="60"/>
  <c r="N36" i="60"/>
  <c r="N37" i="60"/>
  <c r="N38" i="60"/>
  <c r="N39" i="60"/>
  <c r="N40" i="60"/>
  <c r="N29" i="60"/>
  <c r="AC13" i="60"/>
  <c r="AC14" i="60"/>
  <c r="AC15" i="60"/>
  <c r="AC16" i="60"/>
  <c r="AC17" i="60"/>
  <c r="AC18" i="60"/>
  <c r="N8" i="60"/>
  <c r="N9" i="60"/>
  <c r="N10" i="60"/>
  <c r="N11" i="60"/>
  <c r="N12" i="60"/>
  <c r="N13" i="60"/>
  <c r="N14" i="60"/>
  <c r="N15" i="60"/>
  <c r="N16" i="60"/>
  <c r="N17" i="60"/>
  <c r="N18" i="60"/>
  <c r="N7" i="60"/>
  <c r="AC63" i="75" l="1"/>
  <c r="N63" i="75"/>
  <c r="AC41" i="75"/>
  <c r="N41" i="75"/>
  <c r="AC19" i="75"/>
  <c r="N19" i="75"/>
  <c r="AC63" i="60"/>
  <c r="N63" i="60"/>
  <c r="AC41" i="60"/>
  <c r="N41" i="60"/>
  <c r="N19" i="60" l="1"/>
  <c r="I32" i="46" l="1"/>
  <c r="K32" i="46" s="1"/>
  <c r="K33" i="46" s="1"/>
  <c r="H32" i="46"/>
  <c r="N93" i="68" l="1"/>
  <c r="O93" i="68"/>
  <c r="F93" i="68"/>
  <c r="N42" i="66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93" i="68"/>
  <c r="P45" i="66"/>
  <c r="P44" i="66"/>
  <c r="P42" i="66"/>
  <c r="L67" i="70" l="1"/>
  <c r="N67" i="70"/>
  <c r="O67" i="70"/>
  <c r="L68" i="70"/>
  <c r="N68" i="70"/>
  <c r="O68" i="70"/>
  <c r="L69" i="70"/>
  <c r="N69" i="70"/>
  <c r="O69" i="70"/>
  <c r="L70" i="70"/>
  <c r="N70" i="70"/>
  <c r="O70" i="70"/>
  <c r="L71" i="70"/>
  <c r="N71" i="70"/>
  <c r="O71" i="70"/>
  <c r="F67" i="70"/>
  <c r="F68" i="70"/>
  <c r="F69" i="70"/>
  <c r="F70" i="70"/>
  <c r="F71" i="70"/>
  <c r="L18" i="70"/>
  <c r="N18" i="70"/>
  <c r="O18" i="70"/>
  <c r="L19" i="70"/>
  <c r="N19" i="70"/>
  <c r="O19" i="70"/>
  <c r="L20" i="70"/>
  <c r="N20" i="70"/>
  <c r="O20" i="70"/>
  <c r="L21" i="70"/>
  <c r="N21" i="70"/>
  <c r="O21" i="70"/>
  <c r="L22" i="70"/>
  <c r="N22" i="70"/>
  <c r="O22" i="70"/>
  <c r="L23" i="70"/>
  <c r="N23" i="70"/>
  <c r="O23" i="70"/>
  <c r="L24" i="70"/>
  <c r="N24" i="70"/>
  <c r="O24" i="70"/>
  <c r="F18" i="70"/>
  <c r="F19" i="70"/>
  <c r="F20" i="70"/>
  <c r="F21" i="70"/>
  <c r="F22" i="70"/>
  <c r="F23" i="70"/>
  <c r="F24" i="70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N91" i="36"/>
  <c r="O91" i="36"/>
  <c r="N92" i="36"/>
  <c r="O92" i="36"/>
  <c r="N93" i="36"/>
  <c r="O93" i="36"/>
  <c r="L88" i="36"/>
  <c r="L89" i="36"/>
  <c r="L90" i="36"/>
  <c r="L91" i="36"/>
  <c r="L92" i="36"/>
  <c r="L93" i="36"/>
  <c r="F88" i="36"/>
  <c r="F89" i="36"/>
  <c r="F90" i="36"/>
  <c r="F91" i="36"/>
  <c r="F92" i="36"/>
  <c r="F93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70" i="70"/>
  <c r="P68" i="70"/>
  <c r="P23" i="70"/>
  <c r="P20" i="70"/>
  <c r="P18" i="70"/>
  <c r="P31" i="47"/>
  <c r="P56" i="48"/>
  <c r="P28" i="48"/>
  <c r="P56" i="47"/>
  <c r="P86" i="46"/>
  <c r="P84" i="46"/>
  <c r="P82" i="46"/>
  <c r="P92" i="36"/>
  <c r="P90" i="36"/>
  <c r="P89" i="36"/>
  <c r="P88" i="36"/>
  <c r="P92" i="3"/>
  <c r="P90" i="3"/>
  <c r="P71" i="70"/>
  <c r="P69" i="70"/>
  <c r="P67" i="70"/>
  <c r="P24" i="70"/>
  <c r="P21" i="70"/>
  <c r="P19" i="70"/>
  <c r="P55" i="48"/>
  <c r="P86" i="47"/>
  <c r="P85" i="47"/>
  <c r="P82" i="47"/>
  <c r="P81" i="47"/>
  <c r="P87" i="46"/>
  <c r="P85" i="46"/>
  <c r="P83" i="46"/>
  <c r="P59" i="46"/>
  <c r="P93" i="36"/>
  <c r="P89" i="3"/>
  <c r="P91" i="3"/>
  <c r="P91" i="36"/>
  <c r="P22" i="70"/>
  <c r="P87" i="47"/>
  <c r="P83" i="47"/>
  <c r="A19" i="75"/>
  <c r="A63" i="75" s="1"/>
  <c r="A63" i="60"/>
  <c r="A41" i="60"/>
  <c r="A41" i="75" l="1"/>
  <c r="P24" i="75"/>
  <c r="AQ61" i="75"/>
  <c r="N67" i="75"/>
  <c r="AA20" i="75"/>
  <c r="AA21" i="75"/>
  <c r="AA22" i="75"/>
  <c r="AA23" i="75"/>
  <c r="L20" i="75"/>
  <c r="L21" i="75"/>
  <c r="N21" i="75" s="1"/>
  <c r="L22" i="75"/>
  <c r="L23" i="75"/>
  <c r="AO20" i="60"/>
  <c r="AO21" i="60"/>
  <c r="AO22" i="60"/>
  <c r="AO23" i="60"/>
  <c r="AO23" i="75" l="1"/>
  <c r="AO22" i="75"/>
  <c r="AO21" i="75"/>
  <c r="AO20" i="75"/>
  <c r="N66" i="75"/>
  <c r="N65" i="75"/>
  <c r="AQ51" i="75"/>
  <c r="N20" i="75"/>
  <c r="N64" i="75"/>
  <c r="AQ7" i="60"/>
  <c r="AQ63" i="75" l="1"/>
  <c r="AQ19" i="60" l="1"/>
  <c r="N54" i="48" l="1"/>
  <c r="O54" i="48"/>
  <c r="L54" i="48"/>
  <c r="F54" i="48"/>
  <c r="P54" i="48" l="1"/>
  <c r="X67" i="75" l="1"/>
  <c r="W67" i="75"/>
  <c r="V67" i="75"/>
  <c r="U67" i="75"/>
  <c r="T67" i="75"/>
  <c r="S67" i="75"/>
  <c r="R67" i="75"/>
  <c r="Q67" i="75"/>
  <c r="I67" i="75"/>
  <c r="H67" i="75"/>
  <c r="G67" i="75"/>
  <c r="F67" i="75"/>
  <c r="E67" i="75"/>
  <c r="D67" i="75"/>
  <c r="C67" i="75"/>
  <c r="B67" i="75"/>
  <c r="X66" i="75"/>
  <c r="W66" i="75"/>
  <c r="V66" i="75"/>
  <c r="U66" i="75"/>
  <c r="T66" i="75"/>
  <c r="S66" i="75"/>
  <c r="R66" i="75"/>
  <c r="Q66" i="75"/>
  <c r="I66" i="75"/>
  <c r="H66" i="75"/>
  <c r="G66" i="75"/>
  <c r="F66" i="75"/>
  <c r="E66" i="75"/>
  <c r="D66" i="75"/>
  <c r="C66" i="75"/>
  <c r="B66" i="75"/>
  <c r="X65" i="75"/>
  <c r="W65" i="75"/>
  <c r="V65" i="75"/>
  <c r="U65" i="75"/>
  <c r="T65" i="75"/>
  <c r="S65" i="75"/>
  <c r="R65" i="75"/>
  <c r="Q65" i="75"/>
  <c r="I65" i="75"/>
  <c r="H65" i="75"/>
  <c r="G65" i="75"/>
  <c r="F65" i="75"/>
  <c r="E65" i="75"/>
  <c r="D65" i="75"/>
  <c r="C65" i="75"/>
  <c r="B65" i="75"/>
  <c r="X64" i="75"/>
  <c r="W64" i="75"/>
  <c r="V64" i="75"/>
  <c r="U64" i="75"/>
  <c r="T64" i="75"/>
  <c r="S64" i="75"/>
  <c r="R64" i="75"/>
  <c r="Q64" i="75"/>
  <c r="I64" i="75"/>
  <c r="H64" i="75"/>
  <c r="G64" i="75"/>
  <c r="F64" i="75"/>
  <c r="E64" i="75"/>
  <c r="D64" i="75"/>
  <c r="C64" i="75"/>
  <c r="B64" i="75"/>
  <c r="AL62" i="75"/>
  <c r="AK62" i="75"/>
  <c r="AJ62" i="75"/>
  <c r="AI62" i="75"/>
  <c r="AH62" i="75"/>
  <c r="AG62" i="75"/>
  <c r="AF62" i="75"/>
  <c r="AE62" i="75"/>
  <c r="AL61" i="75"/>
  <c r="AK61" i="75"/>
  <c r="AJ61" i="75"/>
  <c r="AI61" i="75"/>
  <c r="AH61" i="75"/>
  <c r="AG61" i="75"/>
  <c r="AF61" i="75"/>
  <c r="AE61" i="75"/>
  <c r="AL60" i="75"/>
  <c r="AK60" i="75"/>
  <c r="AJ60" i="75"/>
  <c r="AI60" i="75"/>
  <c r="AH60" i="75"/>
  <c r="AG60" i="75"/>
  <c r="AF60" i="75"/>
  <c r="AE60" i="75"/>
  <c r="AL59" i="75"/>
  <c r="AK59" i="75"/>
  <c r="AJ59" i="75"/>
  <c r="AI59" i="75"/>
  <c r="AH59" i="75"/>
  <c r="AG59" i="75"/>
  <c r="AF59" i="75"/>
  <c r="AE59" i="75"/>
  <c r="AL58" i="75"/>
  <c r="AK58" i="75"/>
  <c r="AJ58" i="75"/>
  <c r="AI58" i="75"/>
  <c r="AH58" i="75"/>
  <c r="AG58" i="75"/>
  <c r="AF58" i="75"/>
  <c r="AE58" i="75"/>
  <c r="AL57" i="75"/>
  <c r="AK57" i="75"/>
  <c r="AJ57" i="75"/>
  <c r="AI57" i="75"/>
  <c r="AH57" i="75"/>
  <c r="AG57" i="75"/>
  <c r="AF57" i="75"/>
  <c r="AE57" i="75"/>
  <c r="AL56" i="75"/>
  <c r="AK56" i="75"/>
  <c r="AJ56" i="75"/>
  <c r="AI56" i="75"/>
  <c r="AH56" i="75"/>
  <c r="AG56" i="75"/>
  <c r="AF56" i="75"/>
  <c r="AE56" i="75"/>
  <c r="AL55" i="75"/>
  <c r="AK55" i="75"/>
  <c r="AJ55" i="75"/>
  <c r="AI55" i="75"/>
  <c r="AH55" i="75"/>
  <c r="AG55" i="75"/>
  <c r="AF55" i="75"/>
  <c r="AE55" i="75"/>
  <c r="AL54" i="75"/>
  <c r="AK54" i="75"/>
  <c r="AJ54" i="75"/>
  <c r="AI54" i="75"/>
  <c r="AH54" i="75"/>
  <c r="AG54" i="75"/>
  <c r="AF54" i="75"/>
  <c r="AE54" i="75"/>
  <c r="AL53" i="75"/>
  <c r="AK53" i="75"/>
  <c r="AJ53" i="75"/>
  <c r="AI53" i="75"/>
  <c r="AH53" i="75"/>
  <c r="AG53" i="75"/>
  <c r="AF53" i="75"/>
  <c r="AE53" i="75"/>
  <c r="AL52" i="75"/>
  <c r="AK52" i="75"/>
  <c r="AJ52" i="75"/>
  <c r="AI52" i="75"/>
  <c r="AH52" i="75"/>
  <c r="AG52" i="75"/>
  <c r="AF52" i="75"/>
  <c r="AE52" i="75"/>
  <c r="AL51" i="75"/>
  <c r="AK51" i="75"/>
  <c r="AJ51" i="75"/>
  <c r="AI51" i="75"/>
  <c r="AH51" i="75"/>
  <c r="AG51" i="75"/>
  <c r="AF51" i="75"/>
  <c r="AE51" i="75"/>
  <c r="AB45" i="75"/>
  <c r="AC45" i="75" s="1"/>
  <c r="X45" i="75"/>
  <c r="W45" i="75"/>
  <c r="V45" i="75"/>
  <c r="U45" i="75"/>
  <c r="T45" i="75"/>
  <c r="S45" i="75"/>
  <c r="R45" i="75"/>
  <c r="Q45" i="75"/>
  <c r="M45" i="75"/>
  <c r="N45" i="75" s="1"/>
  <c r="I45" i="75"/>
  <c r="H45" i="75"/>
  <c r="G45" i="75"/>
  <c r="F45" i="75"/>
  <c r="E45" i="75"/>
  <c r="D45" i="75"/>
  <c r="C45" i="75"/>
  <c r="B45" i="75"/>
  <c r="AB44" i="75"/>
  <c r="AC44" i="75" s="1"/>
  <c r="X44" i="75"/>
  <c r="W44" i="75"/>
  <c r="V44" i="75"/>
  <c r="U44" i="75"/>
  <c r="T44" i="75"/>
  <c r="S44" i="75"/>
  <c r="R44" i="75"/>
  <c r="Q44" i="75"/>
  <c r="M44" i="75"/>
  <c r="I44" i="75"/>
  <c r="H44" i="75"/>
  <c r="G44" i="75"/>
  <c r="F44" i="75"/>
  <c r="E44" i="75"/>
  <c r="D44" i="75"/>
  <c r="C44" i="75"/>
  <c r="B44" i="75"/>
  <c r="AB43" i="75"/>
  <c r="AC43" i="75" s="1"/>
  <c r="X43" i="75"/>
  <c r="W43" i="75"/>
  <c r="V43" i="75"/>
  <c r="U43" i="75"/>
  <c r="T43" i="75"/>
  <c r="S43" i="75"/>
  <c r="R43" i="75"/>
  <c r="Q43" i="75"/>
  <c r="M43" i="75"/>
  <c r="I43" i="75"/>
  <c r="H43" i="75"/>
  <c r="G43" i="75"/>
  <c r="F43" i="75"/>
  <c r="E43" i="75"/>
  <c r="D43" i="75"/>
  <c r="C43" i="75"/>
  <c r="B43" i="75"/>
  <c r="AB42" i="75"/>
  <c r="AC42" i="75" s="1"/>
  <c r="X42" i="75"/>
  <c r="W42" i="75"/>
  <c r="V42" i="75"/>
  <c r="U42" i="75"/>
  <c r="T42" i="75"/>
  <c r="S42" i="75"/>
  <c r="R42" i="75"/>
  <c r="Q42" i="75"/>
  <c r="M42" i="75"/>
  <c r="I42" i="75"/>
  <c r="H42" i="75"/>
  <c r="G42" i="75"/>
  <c r="F42" i="75"/>
  <c r="E42" i="75"/>
  <c r="D42" i="75"/>
  <c r="C42" i="75"/>
  <c r="B42" i="75"/>
  <c r="AQ40" i="75"/>
  <c r="AL40" i="75"/>
  <c r="AK40" i="75"/>
  <c r="AJ40" i="75"/>
  <c r="AI40" i="75"/>
  <c r="AH40" i="75"/>
  <c r="AG40" i="75"/>
  <c r="AF40" i="75"/>
  <c r="AE40" i="75"/>
  <c r="AQ39" i="75"/>
  <c r="AL39" i="75"/>
  <c r="AK39" i="75"/>
  <c r="AJ39" i="75"/>
  <c r="AI39" i="75"/>
  <c r="AH39" i="75"/>
  <c r="AG39" i="75"/>
  <c r="AF39" i="75"/>
  <c r="AE39" i="75"/>
  <c r="AQ38" i="75"/>
  <c r="AL38" i="75"/>
  <c r="AK38" i="75"/>
  <c r="AJ38" i="75"/>
  <c r="AI38" i="75"/>
  <c r="AH38" i="75"/>
  <c r="AG38" i="75"/>
  <c r="AF38" i="75"/>
  <c r="AE38" i="75"/>
  <c r="AL37" i="75"/>
  <c r="AK37" i="75"/>
  <c r="AJ37" i="75"/>
  <c r="AI37" i="75"/>
  <c r="AH37" i="75"/>
  <c r="AG37" i="75"/>
  <c r="AF37" i="75"/>
  <c r="AE37" i="75"/>
  <c r="AL36" i="75"/>
  <c r="AK36" i="75"/>
  <c r="AJ36" i="75"/>
  <c r="AI36" i="75"/>
  <c r="AH36" i="75"/>
  <c r="AG36" i="75"/>
  <c r="AF36" i="75"/>
  <c r="AE36" i="75"/>
  <c r="AL35" i="75"/>
  <c r="AK35" i="75"/>
  <c r="AJ35" i="75"/>
  <c r="AI35" i="75"/>
  <c r="AH35" i="75"/>
  <c r="AG35" i="75"/>
  <c r="AF35" i="75"/>
  <c r="AE35" i="75"/>
  <c r="AL34" i="75"/>
  <c r="AK34" i="75"/>
  <c r="AJ34" i="75"/>
  <c r="AI34" i="75"/>
  <c r="AH34" i="75"/>
  <c r="AG34" i="75"/>
  <c r="AF34" i="75"/>
  <c r="AE34" i="75"/>
  <c r="AL33" i="75"/>
  <c r="AK33" i="75"/>
  <c r="AJ33" i="75"/>
  <c r="AI33" i="75"/>
  <c r="AH33" i="75"/>
  <c r="AG33" i="75"/>
  <c r="AF33" i="75"/>
  <c r="AE33" i="75"/>
  <c r="AL32" i="75"/>
  <c r="AK32" i="75"/>
  <c r="AJ32" i="75"/>
  <c r="AI32" i="75"/>
  <c r="AH32" i="75"/>
  <c r="AG32" i="75"/>
  <c r="AF32" i="75"/>
  <c r="AE32" i="75"/>
  <c r="AL31" i="75"/>
  <c r="AK31" i="75"/>
  <c r="AJ31" i="75"/>
  <c r="AI31" i="75"/>
  <c r="AH31" i="75"/>
  <c r="AG31" i="75"/>
  <c r="AF31" i="75"/>
  <c r="AE31" i="75"/>
  <c r="AL30" i="75"/>
  <c r="AK30" i="75"/>
  <c r="AJ30" i="75"/>
  <c r="AI30" i="75"/>
  <c r="AH30" i="75"/>
  <c r="AG30" i="75"/>
  <c r="AF30" i="75"/>
  <c r="AE30" i="75"/>
  <c r="AQ29" i="75"/>
  <c r="AL29" i="75"/>
  <c r="AK29" i="75"/>
  <c r="AJ29" i="75"/>
  <c r="AI29" i="75"/>
  <c r="AH29" i="75"/>
  <c r="AG29" i="75"/>
  <c r="AF29" i="75"/>
  <c r="AE29" i="75"/>
  <c r="N26" i="75"/>
  <c r="AB23" i="75"/>
  <c r="AC23" i="75" s="1"/>
  <c r="X23" i="75"/>
  <c r="W23" i="75"/>
  <c r="V23" i="75"/>
  <c r="U23" i="75"/>
  <c r="T23" i="75"/>
  <c r="S23" i="75"/>
  <c r="R23" i="75"/>
  <c r="Q23" i="75"/>
  <c r="M23" i="75"/>
  <c r="N23" i="75" s="1"/>
  <c r="I23" i="75"/>
  <c r="H23" i="75"/>
  <c r="G23" i="75"/>
  <c r="F23" i="75"/>
  <c r="E23" i="75"/>
  <c r="D23" i="75"/>
  <c r="C23" i="75"/>
  <c r="B23" i="75"/>
  <c r="AB22" i="75"/>
  <c r="AC22" i="75" s="1"/>
  <c r="X22" i="75"/>
  <c r="W22" i="75"/>
  <c r="V22" i="75"/>
  <c r="U22" i="75"/>
  <c r="T22" i="75"/>
  <c r="S22" i="75"/>
  <c r="R22" i="75"/>
  <c r="Q22" i="75"/>
  <c r="M22" i="75"/>
  <c r="I22" i="75"/>
  <c r="H22" i="75"/>
  <c r="G22" i="75"/>
  <c r="F22" i="75"/>
  <c r="E22" i="75"/>
  <c r="D22" i="75"/>
  <c r="C22" i="75"/>
  <c r="B22" i="75"/>
  <c r="AB21" i="75"/>
  <c r="AP21" i="75" s="1"/>
  <c r="AQ21" i="75" s="1"/>
  <c r="X21" i="75"/>
  <c r="W21" i="75"/>
  <c r="V21" i="75"/>
  <c r="U21" i="75"/>
  <c r="T21" i="75"/>
  <c r="S21" i="75"/>
  <c r="R21" i="75"/>
  <c r="Q21" i="75"/>
  <c r="I21" i="75"/>
  <c r="H21" i="75"/>
  <c r="G21" i="75"/>
  <c r="F21" i="75"/>
  <c r="E21" i="75"/>
  <c r="D21" i="75"/>
  <c r="C21" i="75"/>
  <c r="B21" i="75"/>
  <c r="AB20" i="75"/>
  <c r="AP20" i="75" s="1"/>
  <c r="AQ20" i="75" s="1"/>
  <c r="X20" i="75"/>
  <c r="W20" i="75"/>
  <c r="V20" i="75"/>
  <c r="U20" i="75"/>
  <c r="T20" i="75"/>
  <c r="S20" i="75"/>
  <c r="R20" i="75"/>
  <c r="Q20" i="75"/>
  <c r="I20" i="75"/>
  <c r="H20" i="75"/>
  <c r="G20" i="75"/>
  <c r="F20" i="75"/>
  <c r="E20" i="75"/>
  <c r="D20" i="75"/>
  <c r="C20" i="75"/>
  <c r="B20" i="75"/>
  <c r="AL18" i="75"/>
  <c r="AK18" i="75"/>
  <c r="AJ18" i="75"/>
  <c r="AI18" i="75"/>
  <c r="AH18" i="75"/>
  <c r="AG18" i="75"/>
  <c r="AF18" i="75"/>
  <c r="AE18" i="75"/>
  <c r="AL17" i="75"/>
  <c r="AK17" i="75"/>
  <c r="AJ17" i="75"/>
  <c r="AI17" i="75"/>
  <c r="AH17" i="75"/>
  <c r="AG17" i="75"/>
  <c r="AF17" i="75"/>
  <c r="AE17" i="75"/>
  <c r="AL16" i="75"/>
  <c r="AK16" i="75"/>
  <c r="AJ16" i="75"/>
  <c r="AI16" i="75"/>
  <c r="AH16" i="75"/>
  <c r="AG16" i="75"/>
  <c r="AF16" i="75"/>
  <c r="AE16" i="75"/>
  <c r="AL15" i="75"/>
  <c r="AK15" i="75"/>
  <c r="AJ15" i="75"/>
  <c r="AI15" i="75"/>
  <c r="AH15" i="75"/>
  <c r="AG15" i="75"/>
  <c r="AF15" i="75"/>
  <c r="AE15" i="75"/>
  <c r="AL14" i="75"/>
  <c r="AK14" i="75"/>
  <c r="AJ14" i="75"/>
  <c r="AI14" i="75"/>
  <c r="AH14" i="75"/>
  <c r="AG14" i="75"/>
  <c r="AF14" i="75"/>
  <c r="AE14" i="75"/>
  <c r="AL13" i="75"/>
  <c r="AK13" i="75"/>
  <c r="AJ13" i="75"/>
  <c r="AI13" i="75"/>
  <c r="AH13" i="75"/>
  <c r="AG13" i="75"/>
  <c r="AF13" i="75"/>
  <c r="AE13" i="75"/>
  <c r="AL12" i="75"/>
  <c r="AK12" i="75"/>
  <c r="AJ12" i="75"/>
  <c r="AI12" i="75"/>
  <c r="AH12" i="75"/>
  <c r="AG12" i="75"/>
  <c r="AF12" i="75"/>
  <c r="AE12" i="75"/>
  <c r="AL11" i="75"/>
  <c r="AK11" i="75"/>
  <c r="AJ11" i="75"/>
  <c r="AI11" i="75"/>
  <c r="AH11" i="75"/>
  <c r="AG11" i="75"/>
  <c r="AF11" i="75"/>
  <c r="AE11" i="75"/>
  <c r="AL10" i="75"/>
  <c r="AK10" i="75"/>
  <c r="AJ10" i="75"/>
  <c r="AI10" i="75"/>
  <c r="AH10" i="75"/>
  <c r="AG10" i="75"/>
  <c r="AF10" i="75"/>
  <c r="AE10" i="75"/>
  <c r="AL9" i="75"/>
  <c r="AK9" i="75"/>
  <c r="AJ9" i="75"/>
  <c r="AI9" i="75"/>
  <c r="AH9" i="75"/>
  <c r="AG9" i="75"/>
  <c r="AF9" i="75"/>
  <c r="AE9" i="75"/>
  <c r="AL8" i="75"/>
  <c r="AK8" i="75"/>
  <c r="AJ8" i="75"/>
  <c r="AI8" i="75"/>
  <c r="AH8" i="75"/>
  <c r="AG8" i="75"/>
  <c r="AF8" i="75"/>
  <c r="AE8" i="75"/>
  <c r="AQ7" i="75"/>
  <c r="AL7" i="75"/>
  <c r="AK7" i="75"/>
  <c r="AJ7" i="75"/>
  <c r="AI7" i="75"/>
  <c r="AH7" i="75"/>
  <c r="AG7" i="75"/>
  <c r="AF7" i="75"/>
  <c r="AE7" i="75"/>
  <c r="AP43" i="75" l="1"/>
  <c r="AQ43" i="75" s="1"/>
  <c r="AP42" i="75"/>
  <c r="AQ42" i="75" s="1"/>
  <c r="N42" i="75"/>
  <c r="N43" i="75"/>
  <c r="N44" i="75"/>
  <c r="AQ44" i="75"/>
  <c r="AF45" i="75"/>
  <c r="AF44" i="75"/>
  <c r="AE44" i="75"/>
  <c r="AG44" i="75"/>
  <c r="AC21" i="75"/>
  <c r="AC20" i="75"/>
  <c r="N22" i="75"/>
  <c r="AC67" i="75"/>
  <c r="AQ67" i="75"/>
  <c r="AC66" i="75"/>
  <c r="AG23" i="75"/>
  <c r="AI23" i="75"/>
  <c r="AK23" i="75"/>
  <c r="AF65" i="75"/>
  <c r="AH65" i="75"/>
  <c r="AJ65" i="75"/>
  <c r="AL65" i="75"/>
  <c r="AF66" i="75"/>
  <c r="AH66" i="75"/>
  <c r="AJ66" i="75"/>
  <c r="AL66" i="75"/>
  <c r="AC64" i="75"/>
  <c r="AI44" i="75"/>
  <c r="AK44" i="75"/>
  <c r="AF19" i="75"/>
  <c r="AH19" i="75"/>
  <c r="AJ19" i="75"/>
  <c r="AL19" i="75"/>
  <c r="AE20" i="75"/>
  <c r="AG20" i="75"/>
  <c r="AI20" i="75"/>
  <c r="AK20" i="75"/>
  <c r="AE23" i="75"/>
  <c r="AF43" i="75"/>
  <c r="AH43" i="75"/>
  <c r="AJ43" i="75"/>
  <c r="AL43" i="75"/>
  <c r="AI63" i="75"/>
  <c r="AF63" i="75"/>
  <c r="AH63" i="75"/>
  <c r="AJ63" i="75"/>
  <c r="AL63" i="75"/>
  <c r="AH23" i="75"/>
  <c r="AJ23" i="75"/>
  <c r="AL23" i="75"/>
  <c r="AF21" i="75"/>
  <c r="AH21" i="75"/>
  <c r="AJ21" i="75"/>
  <c r="AL21" i="75"/>
  <c r="AF22" i="75"/>
  <c r="AH22" i="75"/>
  <c r="AJ22" i="75"/>
  <c r="AL22" i="75"/>
  <c r="AF41" i="75"/>
  <c r="AH41" i="75"/>
  <c r="AJ41" i="75"/>
  <c r="AL41" i="75"/>
  <c r="AF42" i="75"/>
  <c r="AE42" i="75"/>
  <c r="AG42" i="75"/>
  <c r="AI42" i="75"/>
  <c r="AK42" i="75"/>
  <c r="AJ45" i="75"/>
  <c r="AE64" i="75"/>
  <c r="AI64" i="75"/>
  <c r="AE67" i="75"/>
  <c r="AI67" i="75"/>
  <c r="AE19" i="75"/>
  <c r="AG19" i="75"/>
  <c r="AI19" i="75"/>
  <c r="AK19" i="75"/>
  <c r="AF20" i="75"/>
  <c r="AH20" i="75"/>
  <c r="AJ20" i="75"/>
  <c r="AL20" i="75"/>
  <c r="AE21" i="75"/>
  <c r="AG21" i="75"/>
  <c r="AI21" i="75"/>
  <c r="AK21" i="75"/>
  <c r="AJ42" i="75"/>
  <c r="AJ44" i="75"/>
  <c r="AE45" i="75"/>
  <c r="AG45" i="75"/>
  <c r="AI45" i="75"/>
  <c r="AK45" i="75"/>
  <c r="AQ45" i="75"/>
  <c r="AI65" i="75"/>
  <c r="AE22" i="75"/>
  <c r="AG22" i="75"/>
  <c r="AI22" i="75"/>
  <c r="AK22" i="75"/>
  <c r="AF23" i="75"/>
  <c r="AE41" i="75"/>
  <c r="AG41" i="75"/>
  <c r="AI41" i="75"/>
  <c r="AK41" i="75"/>
  <c r="AQ41" i="75"/>
  <c r="AH42" i="75"/>
  <c r="AL42" i="75"/>
  <c r="AE43" i="75"/>
  <c r="AG43" i="75"/>
  <c r="AI43" i="75"/>
  <c r="AK43" i="75"/>
  <c r="AH44" i="75"/>
  <c r="AL44" i="75"/>
  <c r="AH45" i="75"/>
  <c r="AL45" i="75"/>
  <c r="AE63" i="75"/>
  <c r="AF64" i="75"/>
  <c r="AH64" i="75"/>
  <c r="AJ64" i="75"/>
  <c r="AL64" i="75"/>
  <c r="AE65" i="75"/>
  <c r="AE66" i="75"/>
  <c r="AI66" i="75"/>
  <c r="AF67" i="75"/>
  <c r="AH67" i="75"/>
  <c r="AJ67" i="75"/>
  <c r="AL67" i="75"/>
  <c r="N48" i="75"/>
  <c r="AG64" i="75"/>
  <c r="AK64" i="75"/>
  <c r="AG66" i="75"/>
  <c r="AK66" i="75"/>
  <c r="AQ23" i="75"/>
  <c r="AG63" i="75"/>
  <c r="AK63" i="75"/>
  <c r="AG65" i="75"/>
  <c r="AK65" i="75"/>
  <c r="AG67" i="75"/>
  <c r="AK67" i="75"/>
  <c r="AQ19" i="75" l="1"/>
  <c r="AC48" i="75"/>
  <c r="I61" i="3" l="1"/>
  <c r="B95" i="47" l="1"/>
  <c r="C95" i="47"/>
  <c r="I95" i="46"/>
  <c r="K95" i="46" s="1"/>
  <c r="H95" i="46"/>
  <c r="H61" i="3" l="1"/>
  <c r="K88" i="47" l="1"/>
  <c r="B83" i="70" l="1"/>
  <c r="C83" i="70"/>
  <c r="L57" i="46"/>
  <c r="N57" i="46"/>
  <c r="O57" i="46"/>
  <c r="L58" i="46"/>
  <c r="N58" i="46"/>
  <c r="O58" i="46"/>
  <c r="F57" i="46"/>
  <c r="F58" i="46"/>
  <c r="O94" i="36"/>
  <c r="P94" i="36" s="1"/>
  <c r="F83" i="70" l="1"/>
  <c r="P58" i="46"/>
  <c r="P57" i="46"/>
  <c r="M20" i="60" l="1"/>
  <c r="N94" i="68"/>
  <c r="O94" i="68"/>
  <c r="L94" i="68"/>
  <c r="F94" i="68"/>
  <c r="N20" i="60" l="1"/>
  <c r="P94" i="68"/>
  <c r="N43" i="47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O51" i="47"/>
  <c r="L44" i="47"/>
  <c r="L45" i="47"/>
  <c r="L46" i="47"/>
  <c r="L47" i="47"/>
  <c r="L48" i="47"/>
  <c r="L50" i="47"/>
  <c r="F44" i="47"/>
  <c r="F45" i="47"/>
  <c r="F46" i="47"/>
  <c r="F47" i="47"/>
  <c r="F48" i="47"/>
  <c r="F50" i="47"/>
  <c r="F53" i="47"/>
  <c r="N30" i="47"/>
  <c r="O30" i="47"/>
  <c r="L30" i="47"/>
  <c r="F30" i="47"/>
  <c r="L94" i="46"/>
  <c r="N94" i="46"/>
  <c r="O94" i="46"/>
  <c r="F94" i="46"/>
  <c r="P45" i="47" l="1"/>
  <c r="P47" i="47"/>
  <c r="P46" i="47"/>
  <c r="P30" i="47"/>
  <c r="P50" i="47"/>
  <c r="P43" i="47"/>
  <c r="P48" i="47"/>
  <c r="P44" i="47"/>
  <c r="P94" i="46"/>
  <c r="D63" i="70" l="1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L66" i="70"/>
  <c r="N66" i="70"/>
  <c r="O66" i="70"/>
  <c r="F66" i="70"/>
  <c r="O83" i="68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P66" i="70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L61" i="68"/>
  <c r="P79" i="47"/>
  <c r="P78" i="47"/>
  <c r="P80" i="47"/>
  <c r="P81" i="46"/>
  <c r="P80" i="46"/>
  <c r="P78" i="46"/>
  <c r="AQ62" i="60"/>
  <c r="AQ51" i="60"/>
  <c r="AL51" i="60"/>
  <c r="AL52" i="60"/>
  <c r="AL53" i="60"/>
  <c r="AL54" i="60"/>
  <c r="AL55" i="60"/>
  <c r="AL56" i="60"/>
  <c r="AL57" i="60"/>
  <c r="AL58" i="60"/>
  <c r="AL59" i="60"/>
  <c r="AL60" i="60"/>
  <c r="AL61" i="60"/>
  <c r="AL62" i="60"/>
  <c r="AB64" i="60"/>
  <c r="AP64" i="60" s="1"/>
  <c r="AQ64" i="60" s="1"/>
  <c r="X64" i="60"/>
  <c r="X65" i="60"/>
  <c r="X66" i="60"/>
  <c r="X67" i="60"/>
  <c r="N64" i="60"/>
  <c r="I64" i="60"/>
  <c r="I65" i="60"/>
  <c r="I66" i="60"/>
  <c r="I67" i="60"/>
  <c r="AQ39" i="60"/>
  <c r="AQ40" i="60"/>
  <c r="AQ29" i="60"/>
  <c r="AL29" i="60"/>
  <c r="AL30" i="60"/>
  <c r="AL31" i="60"/>
  <c r="AL32" i="60"/>
  <c r="AL33" i="60"/>
  <c r="AL34" i="60"/>
  <c r="AL35" i="60"/>
  <c r="AL36" i="60"/>
  <c r="AL37" i="60"/>
  <c r="AL38" i="60"/>
  <c r="AL39" i="60"/>
  <c r="AL40" i="60"/>
  <c r="AC42" i="60"/>
  <c r="X42" i="60"/>
  <c r="X43" i="60"/>
  <c r="X44" i="60"/>
  <c r="X45" i="60"/>
  <c r="M42" i="60"/>
  <c r="AP42" i="60" s="1"/>
  <c r="AQ42" i="60" s="1"/>
  <c r="I42" i="60"/>
  <c r="I43" i="60"/>
  <c r="I44" i="60"/>
  <c r="I45" i="60"/>
  <c r="AL7" i="60"/>
  <c r="AL8" i="60"/>
  <c r="AL9" i="60"/>
  <c r="AL10" i="60"/>
  <c r="AL11" i="60"/>
  <c r="AL12" i="60"/>
  <c r="AL13" i="60"/>
  <c r="AL14" i="60"/>
  <c r="AL15" i="60"/>
  <c r="AL16" i="60"/>
  <c r="AL17" i="60"/>
  <c r="AL18" i="60"/>
  <c r="AB20" i="60"/>
  <c r="AP20" i="60" s="1"/>
  <c r="AQ20" i="60" s="1"/>
  <c r="X20" i="60"/>
  <c r="X21" i="60"/>
  <c r="X22" i="60"/>
  <c r="X23" i="60"/>
  <c r="I20" i="60"/>
  <c r="I21" i="60"/>
  <c r="I22" i="60"/>
  <c r="I23" i="60"/>
  <c r="AL63" i="60"/>
  <c r="AL41" i="60"/>
  <c r="AL19" i="60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N15" i="74" s="1"/>
  <c r="M7" i="74"/>
  <c r="M15" i="74" s="1"/>
  <c r="I7" i="74"/>
  <c r="H7" i="74"/>
  <c r="H15" i="74" s="1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R14" i="72"/>
  <c r="Q14" i="72"/>
  <c r="O14" i="72"/>
  <c r="N14" i="72"/>
  <c r="M14" i="72"/>
  <c r="I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R10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H15" i="72" s="1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G15" i="73" l="1"/>
  <c r="M15" i="73"/>
  <c r="N15" i="71"/>
  <c r="G15" i="74"/>
  <c r="AC64" i="60"/>
  <c r="N42" i="60"/>
  <c r="AL22" i="60"/>
  <c r="AL20" i="60"/>
  <c r="AC20" i="60"/>
  <c r="AL67" i="60"/>
  <c r="AL65" i="60"/>
  <c r="AL45" i="60"/>
  <c r="AL66" i="60"/>
  <c r="AL43" i="60"/>
  <c r="AL64" i="60"/>
  <c r="O17" i="72"/>
  <c r="P61" i="68"/>
  <c r="AL23" i="60"/>
  <c r="AL21" i="60"/>
  <c r="I16" i="74"/>
  <c r="I18" i="74"/>
  <c r="I16" i="72"/>
  <c r="I18" i="72"/>
  <c r="AL44" i="60"/>
  <c r="AL42" i="60"/>
  <c r="O16" i="73"/>
  <c r="O18" i="73"/>
  <c r="I17" i="73"/>
  <c r="S7" i="74"/>
  <c r="S9" i="74"/>
  <c r="S11" i="74"/>
  <c r="S13" i="74"/>
  <c r="S8" i="72"/>
  <c r="S10" i="72"/>
  <c r="S12" i="72"/>
  <c r="S14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H83" i="70"/>
  <c r="N83" i="70" s="1"/>
  <c r="I83" i="70"/>
  <c r="L83" i="70" l="1"/>
  <c r="O83" i="70"/>
  <c r="P83" i="70" s="1"/>
  <c r="J39" i="66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M22" i="60" l="1"/>
  <c r="N22" i="60" l="1"/>
  <c r="B61" i="70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AJ41" i="60" l="1"/>
  <c r="AF19" i="60"/>
  <c r="D7" i="66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H32" i="36"/>
  <c r="I32" i="36"/>
  <c r="AE41" i="60" l="1"/>
  <c r="AE19" i="60"/>
  <c r="AK41" i="60"/>
  <c r="AI63" i="60"/>
  <c r="AG63" i="60"/>
  <c r="AF41" i="60"/>
  <c r="AE63" i="60"/>
  <c r="AH63" i="60"/>
  <c r="AH19" i="60"/>
  <c r="AI19" i="60"/>
  <c r="AG19" i="60"/>
  <c r="AI41" i="60"/>
  <c r="AG41" i="60"/>
  <c r="AH41" i="60"/>
  <c r="AF63" i="60"/>
  <c r="AK63" i="60"/>
  <c r="AK19" i="60"/>
  <c r="AJ63" i="60"/>
  <c r="AJ19" i="60"/>
  <c r="O84" i="70"/>
  <c r="N84" i="70"/>
  <c r="L84" i="70"/>
  <c r="K84" i="70"/>
  <c r="J84" i="70"/>
  <c r="F84" i="70"/>
  <c r="K82" i="70"/>
  <c r="J82" i="70"/>
  <c r="E82" i="70"/>
  <c r="K81" i="70"/>
  <c r="J81" i="70"/>
  <c r="E81" i="70"/>
  <c r="K80" i="70"/>
  <c r="J80" i="70"/>
  <c r="E80" i="70"/>
  <c r="K79" i="70"/>
  <c r="J79" i="70"/>
  <c r="E79" i="70"/>
  <c r="K78" i="70"/>
  <c r="J78" i="70"/>
  <c r="E78" i="70"/>
  <c r="K77" i="70"/>
  <c r="J77" i="70"/>
  <c r="E77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K70" i="70"/>
  <c r="J70" i="70"/>
  <c r="E70" i="70"/>
  <c r="K69" i="70"/>
  <c r="J69" i="70"/>
  <c r="E69" i="70"/>
  <c r="K68" i="70"/>
  <c r="J68" i="70"/>
  <c r="E68" i="70"/>
  <c r="K67" i="70"/>
  <c r="J67" i="70"/>
  <c r="E67" i="70"/>
  <c r="K66" i="70"/>
  <c r="J66" i="70"/>
  <c r="E66" i="70"/>
  <c r="O65" i="70"/>
  <c r="N65" i="70"/>
  <c r="L65" i="70"/>
  <c r="K65" i="70"/>
  <c r="J65" i="70"/>
  <c r="F65" i="70"/>
  <c r="E65" i="70"/>
  <c r="O64" i="70"/>
  <c r="N64" i="70"/>
  <c r="L64" i="70"/>
  <c r="K64" i="70"/>
  <c r="J64" i="70"/>
  <c r="F64" i="70"/>
  <c r="E64" i="70"/>
  <c r="O63" i="70"/>
  <c r="N63" i="70"/>
  <c r="L63" i="70"/>
  <c r="K63" i="70"/>
  <c r="J63" i="70"/>
  <c r="F63" i="70"/>
  <c r="E63" i="70"/>
  <c r="N61" i="70"/>
  <c r="J61" i="70"/>
  <c r="H61" i="70"/>
  <c r="D61" i="70"/>
  <c r="O57" i="70"/>
  <c r="N57" i="70"/>
  <c r="L57" i="70"/>
  <c r="F57" i="70"/>
  <c r="I56" i="70"/>
  <c r="H56" i="70"/>
  <c r="C56" i="70"/>
  <c r="B56" i="70"/>
  <c r="K55" i="70"/>
  <c r="J55" i="70"/>
  <c r="E55" i="70"/>
  <c r="D55" i="70"/>
  <c r="K54" i="70"/>
  <c r="J54" i="70"/>
  <c r="E54" i="70"/>
  <c r="D54" i="70"/>
  <c r="K53" i="70"/>
  <c r="J53" i="70"/>
  <c r="E53" i="70"/>
  <c r="D53" i="70"/>
  <c r="K52" i="70"/>
  <c r="J52" i="70"/>
  <c r="E52" i="70"/>
  <c r="D52" i="70"/>
  <c r="K51" i="70"/>
  <c r="J51" i="70"/>
  <c r="E51" i="70"/>
  <c r="D51" i="70"/>
  <c r="K50" i="70"/>
  <c r="J50" i="70"/>
  <c r="E50" i="70"/>
  <c r="D50" i="70"/>
  <c r="K49" i="70"/>
  <c r="J49" i="70"/>
  <c r="E49" i="70"/>
  <c r="D49" i="70"/>
  <c r="O48" i="70"/>
  <c r="N48" i="70"/>
  <c r="L48" i="70"/>
  <c r="K48" i="70"/>
  <c r="J48" i="70"/>
  <c r="F48" i="70"/>
  <c r="E48" i="70"/>
  <c r="D48" i="70"/>
  <c r="O47" i="70"/>
  <c r="N47" i="70"/>
  <c r="L47" i="70"/>
  <c r="K47" i="70"/>
  <c r="J47" i="70"/>
  <c r="F47" i="70"/>
  <c r="E47" i="70"/>
  <c r="D47" i="70"/>
  <c r="O46" i="70"/>
  <c r="N46" i="70"/>
  <c r="L46" i="70"/>
  <c r="K46" i="70"/>
  <c r="J46" i="70"/>
  <c r="F46" i="70"/>
  <c r="E46" i="70"/>
  <c r="D46" i="70"/>
  <c r="O45" i="70"/>
  <c r="N45" i="70"/>
  <c r="L45" i="70"/>
  <c r="K45" i="70"/>
  <c r="J45" i="70"/>
  <c r="F45" i="70"/>
  <c r="E45" i="70"/>
  <c r="D45" i="70"/>
  <c r="O44" i="70"/>
  <c r="N44" i="70"/>
  <c r="L44" i="70"/>
  <c r="K44" i="70"/>
  <c r="J44" i="70"/>
  <c r="F44" i="70"/>
  <c r="E44" i="70"/>
  <c r="D44" i="70"/>
  <c r="O43" i="70"/>
  <c r="N43" i="70"/>
  <c r="L43" i="70"/>
  <c r="K43" i="70"/>
  <c r="J43" i="70"/>
  <c r="F43" i="70"/>
  <c r="E43" i="70"/>
  <c r="D43" i="70"/>
  <c r="O42" i="70"/>
  <c r="N42" i="70"/>
  <c r="L42" i="70"/>
  <c r="K42" i="70"/>
  <c r="J42" i="70"/>
  <c r="F42" i="70"/>
  <c r="E42" i="70"/>
  <c r="D42" i="70"/>
  <c r="O41" i="70"/>
  <c r="N41" i="70"/>
  <c r="L41" i="70"/>
  <c r="K41" i="70"/>
  <c r="J41" i="70"/>
  <c r="F41" i="70"/>
  <c r="E41" i="70"/>
  <c r="D41" i="70"/>
  <c r="O40" i="70"/>
  <c r="N40" i="70"/>
  <c r="L40" i="70"/>
  <c r="K40" i="70"/>
  <c r="J40" i="70"/>
  <c r="F40" i="70"/>
  <c r="E40" i="70"/>
  <c r="D40" i="70"/>
  <c r="O39" i="70"/>
  <c r="N39" i="70"/>
  <c r="L39" i="70"/>
  <c r="K39" i="70"/>
  <c r="J39" i="70"/>
  <c r="F39" i="70"/>
  <c r="E39" i="70"/>
  <c r="D39" i="70"/>
  <c r="P37" i="70"/>
  <c r="P61" i="70" s="1"/>
  <c r="N37" i="70"/>
  <c r="J37" i="70"/>
  <c r="H37" i="70"/>
  <c r="D37" i="70"/>
  <c r="B37" i="70"/>
  <c r="O33" i="70"/>
  <c r="N33" i="70"/>
  <c r="L33" i="70"/>
  <c r="F33" i="70"/>
  <c r="I32" i="70"/>
  <c r="H32" i="70"/>
  <c r="E32" i="70"/>
  <c r="K31" i="70"/>
  <c r="J31" i="70"/>
  <c r="E31" i="70"/>
  <c r="D31" i="70"/>
  <c r="K30" i="70"/>
  <c r="J30" i="70"/>
  <c r="E30" i="70"/>
  <c r="D30" i="70"/>
  <c r="K29" i="70"/>
  <c r="J29" i="70"/>
  <c r="E29" i="70"/>
  <c r="D29" i="70"/>
  <c r="K28" i="70"/>
  <c r="J28" i="70"/>
  <c r="E28" i="70"/>
  <c r="D28" i="70"/>
  <c r="K27" i="70"/>
  <c r="J27" i="70"/>
  <c r="E27" i="70"/>
  <c r="D27" i="70"/>
  <c r="K26" i="70"/>
  <c r="J26" i="70"/>
  <c r="E26" i="70"/>
  <c r="D26" i="70"/>
  <c r="K25" i="70"/>
  <c r="J25" i="70"/>
  <c r="E25" i="70"/>
  <c r="D25" i="70"/>
  <c r="K24" i="70"/>
  <c r="J24" i="70"/>
  <c r="E24" i="70"/>
  <c r="D24" i="70"/>
  <c r="K23" i="70"/>
  <c r="J23" i="70"/>
  <c r="E23" i="70"/>
  <c r="D23" i="70"/>
  <c r="K22" i="70"/>
  <c r="J22" i="70"/>
  <c r="E22" i="70"/>
  <c r="D22" i="70"/>
  <c r="K21" i="70"/>
  <c r="J21" i="70"/>
  <c r="E21" i="70"/>
  <c r="D21" i="70"/>
  <c r="K20" i="70"/>
  <c r="J20" i="70"/>
  <c r="E20" i="70"/>
  <c r="D20" i="70"/>
  <c r="K19" i="70"/>
  <c r="J19" i="70"/>
  <c r="E19" i="70"/>
  <c r="D19" i="70"/>
  <c r="K18" i="70"/>
  <c r="J18" i="70"/>
  <c r="E18" i="70"/>
  <c r="D18" i="70"/>
  <c r="O17" i="70"/>
  <c r="N17" i="70"/>
  <c r="L17" i="70"/>
  <c r="K17" i="70"/>
  <c r="J17" i="70"/>
  <c r="F17" i="70"/>
  <c r="E17" i="70"/>
  <c r="D17" i="70"/>
  <c r="O16" i="70"/>
  <c r="N16" i="70"/>
  <c r="L16" i="70"/>
  <c r="K16" i="70"/>
  <c r="J16" i="70"/>
  <c r="F16" i="70"/>
  <c r="E16" i="70"/>
  <c r="D16" i="70"/>
  <c r="O15" i="70"/>
  <c r="N15" i="70"/>
  <c r="L15" i="70"/>
  <c r="K15" i="70"/>
  <c r="J15" i="70"/>
  <c r="F15" i="70"/>
  <c r="E15" i="70"/>
  <c r="D15" i="70"/>
  <c r="O14" i="70"/>
  <c r="N14" i="70"/>
  <c r="L14" i="70"/>
  <c r="K14" i="70"/>
  <c r="J14" i="70"/>
  <c r="F14" i="70"/>
  <c r="E14" i="70"/>
  <c r="D14" i="70"/>
  <c r="O13" i="70"/>
  <c r="N13" i="70"/>
  <c r="L13" i="70"/>
  <c r="K13" i="70"/>
  <c r="J13" i="70"/>
  <c r="F13" i="70"/>
  <c r="E13" i="70"/>
  <c r="D13" i="70"/>
  <c r="O12" i="70"/>
  <c r="N12" i="70"/>
  <c r="L12" i="70"/>
  <c r="K12" i="70"/>
  <c r="J12" i="70"/>
  <c r="F12" i="70"/>
  <c r="E12" i="70"/>
  <c r="D12" i="70"/>
  <c r="O11" i="70"/>
  <c r="N11" i="70"/>
  <c r="L11" i="70"/>
  <c r="K11" i="70"/>
  <c r="J11" i="70"/>
  <c r="F11" i="70"/>
  <c r="E11" i="70"/>
  <c r="D11" i="70"/>
  <c r="O10" i="70"/>
  <c r="N10" i="70"/>
  <c r="L10" i="70"/>
  <c r="K10" i="70"/>
  <c r="J10" i="70"/>
  <c r="F10" i="70"/>
  <c r="E10" i="70"/>
  <c r="D10" i="70"/>
  <c r="O9" i="70"/>
  <c r="N9" i="70"/>
  <c r="L9" i="70"/>
  <c r="K9" i="70"/>
  <c r="J9" i="70"/>
  <c r="F9" i="70"/>
  <c r="E9" i="70"/>
  <c r="D9" i="70"/>
  <c r="O8" i="70"/>
  <c r="N8" i="70"/>
  <c r="L8" i="70"/>
  <c r="K8" i="70"/>
  <c r="J8" i="70"/>
  <c r="F8" i="70"/>
  <c r="E8" i="70"/>
  <c r="D8" i="70"/>
  <c r="O7" i="70"/>
  <c r="N7" i="70"/>
  <c r="L7" i="70"/>
  <c r="K7" i="70"/>
  <c r="J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F57" i="68"/>
  <c r="E57" i="68"/>
  <c r="O56" i="68"/>
  <c r="K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I32" i="68"/>
  <c r="H32" i="68"/>
  <c r="C32" i="68"/>
  <c r="E32" i="68" s="1"/>
  <c r="B32" i="68"/>
  <c r="D32" i="68" s="1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I83" i="66"/>
  <c r="O83" i="66" s="1"/>
  <c r="H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F56" i="70" l="1"/>
  <c r="N56" i="70"/>
  <c r="O56" i="70"/>
  <c r="E33" i="68"/>
  <c r="F55" i="66"/>
  <c r="L56" i="70"/>
  <c r="L55" i="66"/>
  <c r="D83" i="70"/>
  <c r="D84" i="70" s="1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56" i="70"/>
  <c r="D57" i="70" s="1"/>
  <c r="E56" i="70"/>
  <c r="P63" i="70"/>
  <c r="P65" i="70"/>
  <c r="P33" i="70"/>
  <c r="L95" i="68"/>
  <c r="P33" i="68"/>
  <c r="P39" i="66"/>
  <c r="P41" i="66"/>
  <c r="F32" i="66"/>
  <c r="N8" i="69"/>
  <c r="R7" i="69"/>
  <c r="P84" i="70"/>
  <c r="P39" i="70"/>
  <c r="P41" i="70"/>
  <c r="P43" i="70"/>
  <c r="P45" i="70"/>
  <c r="P47" i="70"/>
  <c r="P7" i="70"/>
  <c r="P9" i="70"/>
  <c r="P11" i="70"/>
  <c r="P13" i="70"/>
  <c r="P15" i="70"/>
  <c r="P17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57" i="70"/>
  <c r="P64" i="70"/>
  <c r="P40" i="70"/>
  <c r="P42" i="70"/>
  <c r="P44" i="70"/>
  <c r="P46" i="70"/>
  <c r="P48" i="70"/>
  <c r="O32" i="70"/>
  <c r="P8" i="70"/>
  <c r="P10" i="70"/>
  <c r="P12" i="70"/>
  <c r="P14" i="70"/>
  <c r="P16" i="70"/>
  <c r="N32" i="70"/>
  <c r="N62" i="70"/>
  <c r="J62" i="70"/>
  <c r="H62" i="70"/>
  <c r="D62" i="70"/>
  <c r="B62" i="70"/>
  <c r="D6" i="70"/>
  <c r="H6" i="70"/>
  <c r="J6" i="70"/>
  <c r="N6" i="70"/>
  <c r="K32" i="70"/>
  <c r="K33" i="70" s="1"/>
  <c r="B38" i="70"/>
  <c r="D38" i="70"/>
  <c r="H38" i="70"/>
  <c r="J38" i="70"/>
  <c r="N38" i="70"/>
  <c r="O62" i="70"/>
  <c r="K62" i="70"/>
  <c r="I62" i="70"/>
  <c r="E62" i="70"/>
  <c r="C62" i="70"/>
  <c r="E6" i="70"/>
  <c r="I6" i="70" s="1"/>
  <c r="K6" i="70"/>
  <c r="O6" i="70"/>
  <c r="D32" i="70"/>
  <c r="D33" i="70" s="1"/>
  <c r="J32" i="70"/>
  <c r="J33" i="70" s="1"/>
  <c r="L32" i="70"/>
  <c r="C38" i="70"/>
  <c r="E38" i="70"/>
  <c r="I38" i="70"/>
  <c r="K38" i="70"/>
  <c r="O38" i="70"/>
  <c r="J56" i="70"/>
  <c r="J57" i="70" s="1"/>
  <c r="E83" i="70"/>
  <c r="K83" i="70"/>
  <c r="K56" i="70"/>
  <c r="J83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56" i="70" l="1"/>
  <c r="P95" i="68"/>
  <c r="E57" i="70"/>
  <c r="R8" i="67"/>
  <c r="M8" i="69"/>
  <c r="R8" i="65"/>
  <c r="P32" i="70"/>
  <c r="E84" i="70"/>
  <c r="K57" i="70"/>
  <c r="R8" i="69"/>
  <c r="P32" i="68"/>
  <c r="K33" i="68"/>
  <c r="P32" i="66"/>
  <c r="K33" i="66"/>
  <c r="E56" i="66"/>
  <c r="E33" i="66"/>
  <c r="K56" i="66"/>
  <c r="I95" i="48" l="1"/>
  <c r="H95" i="48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AB66" i="60" l="1"/>
  <c r="AB65" i="60"/>
  <c r="AP65" i="60" s="1"/>
  <c r="AQ65" i="60" s="1"/>
  <c r="N66" i="60"/>
  <c r="V64" i="60"/>
  <c r="W64" i="60"/>
  <c r="V65" i="60"/>
  <c r="W65" i="60"/>
  <c r="V66" i="60"/>
  <c r="W66" i="60"/>
  <c r="V67" i="60"/>
  <c r="W67" i="60"/>
  <c r="AB67" i="60"/>
  <c r="AC67" i="60" s="1"/>
  <c r="G64" i="60"/>
  <c r="H64" i="60"/>
  <c r="G65" i="60"/>
  <c r="H65" i="60"/>
  <c r="G66" i="60"/>
  <c r="H66" i="60"/>
  <c r="G67" i="60"/>
  <c r="H67" i="60"/>
  <c r="N67" i="60"/>
  <c r="AJ51" i="60"/>
  <c r="AK51" i="60"/>
  <c r="AJ52" i="60"/>
  <c r="AK52" i="60"/>
  <c r="AJ53" i="60"/>
  <c r="AK53" i="60"/>
  <c r="AJ54" i="60"/>
  <c r="AK54" i="60"/>
  <c r="AJ55" i="60"/>
  <c r="AK55" i="60"/>
  <c r="AJ56" i="60"/>
  <c r="AK56" i="60"/>
  <c r="AJ57" i="60"/>
  <c r="AK57" i="60"/>
  <c r="AJ58" i="60"/>
  <c r="AK58" i="60"/>
  <c r="AJ59" i="60"/>
  <c r="AK59" i="60"/>
  <c r="AJ60" i="60"/>
  <c r="AK60" i="60"/>
  <c r="AJ61" i="60"/>
  <c r="AK61" i="60"/>
  <c r="AJ62" i="60"/>
  <c r="AK62" i="60"/>
  <c r="V42" i="60"/>
  <c r="W42" i="60"/>
  <c r="V43" i="60"/>
  <c r="W43" i="60"/>
  <c r="V44" i="60"/>
  <c r="W44" i="60"/>
  <c r="V45" i="60"/>
  <c r="W45" i="60"/>
  <c r="AC45" i="60"/>
  <c r="M44" i="60"/>
  <c r="M43" i="60"/>
  <c r="G42" i="60"/>
  <c r="H42" i="60"/>
  <c r="G43" i="60"/>
  <c r="H43" i="60"/>
  <c r="G44" i="60"/>
  <c r="H44" i="60"/>
  <c r="G45" i="60"/>
  <c r="H45" i="60"/>
  <c r="M45" i="60"/>
  <c r="N45" i="60" s="1"/>
  <c r="AJ29" i="60"/>
  <c r="AK29" i="60"/>
  <c r="AJ30" i="60"/>
  <c r="AK30" i="60"/>
  <c r="AJ31" i="60"/>
  <c r="AK31" i="60"/>
  <c r="AJ32" i="60"/>
  <c r="AK32" i="60"/>
  <c r="AJ33" i="60"/>
  <c r="AK33" i="60"/>
  <c r="AJ34" i="60"/>
  <c r="AK34" i="60"/>
  <c r="AJ35" i="60"/>
  <c r="AK35" i="60"/>
  <c r="AJ36" i="60"/>
  <c r="AK36" i="60"/>
  <c r="AJ37" i="60"/>
  <c r="AK37" i="60"/>
  <c r="AJ38" i="60"/>
  <c r="AK38" i="60"/>
  <c r="AJ39" i="60"/>
  <c r="AK39" i="60"/>
  <c r="AJ40" i="60"/>
  <c r="AK40" i="60"/>
  <c r="AB23" i="60"/>
  <c r="AC23" i="60" s="1"/>
  <c r="AB22" i="60"/>
  <c r="AB21" i="60"/>
  <c r="V20" i="60"/>
  <c r="W20" i="60"/>
  <c r="V21" i="60"/>
  <c r="W21" i="60"/>
  <c r="V22" i="60"/>
  <c r="W22" i="60"/>
  <c r="V23" i="60"/>
  <c r="W23" i="60"/>
  <c r="M23" i="60"/>
  <c r="M21" i="60"/>
  <c r="AJ7" i="60"/>
  <c r="AK7" i="60"/>
  <c r="AJ8" i="60"/>
  <c r="AK8" i="60"/>
  <c r="AJ9" i="60"/>
  <c r="AK9" i="60"/>
  <c r="AJ10" i="60"/>
  <c r="AK10" i="60"/>
  <c r="AJ11" i="60"/>
  <c r="AK11" i="60"/>
  <c r="AJ12" i="60"/>
  <c r="AK12" i="60"/>
  <c r="AJ13" i="60"/>
  <c r="AK13" i="60"/>
  <c r="AJ14" i="60"/>
  <c r="AK14" i="60"/>
  <c r="AJ15" i="60"/>
  <c r="AK15" i="60"/>
  <c r="AJ16" i="60"/>
  <c r="AK16" i="60"/>
  <c r="AJ17" i="60"/>
  <c r="AK17" i="60"/>
  <c r="AJ18" i="60"/>
  <c r="AK18" i="60"/>
  <c r="AP21" i="60" l="1"/>
  <c r="AQ21" i="60" s="1"/>
  <c r="AC21" i="60"/>
  <c r="AC65" i="60"/>
  <c r="AC66" i="60"/>
  <c r="N44" i="60"/>
  <c r="N43" i="60"/>
  <c r="AJ45" i="60"/>
  <c r="AJ44" i="60"/>
  <c r="AJ42" i="60"/>
  <c r="AC22" i="60"/>
  <c r="AQ23" i="60"/>
  <c r="N23" i="60"/>
  <c r="N21" i="60"/>
  <c r="AK65" i="60"/>
  <c r="AK67" i="60"/>
  <c r="AK45" i="60"/>
  <c r="AK44" i="60"/>
  <c r="AK43" i="60"/>
  <c r="AJ64" i="60"/>
  <c r="AQ67" i="60"/>
  <c r="AK42" i="60"/>
  <c r="AK66" i="60"/>
  <c r="AJ43" i="60"/>
  <c r="AJ67" i="60"/>
  <c r="AJ66" i="60"/>
  <c r="AJ65" i="60"/>
  <c r="AK64" i="60"/>
  <c r="G20" i="60"/>
  <c r="AJ20" i="60" s="1"/>
  <c r="G21" i="60"/>
  <c r="AJ21" i="60" s="1"/>
  <c r="G22" i="60"/>
  <c r="AJ22" i="60" s="1"/>
  <c r="G23" i="60"/>
  <c r="AJ23" i="60" s="1"/>
  <c r="U67" i="60"/>
  <c r="T67" i="60"/>
  <c r="S67" i="60"/>
  <c r="R67" i="60"/>
  <c r="Q67" i="60"/>
  <c r="F67" i="60"/>
  <c r="E67" i="60"/>
  <c r="D67" i="60"/>
  <c r="C67" i="60"/>
  <c r="B67" i="60"/>
  <c r="U66" i="60"/>
  <c r="T66" i="60"/>
  <c r="S66" i="60"/>
  <c r="R66" i="60"/>
  <c r="Q66" i="60"/>
  <c r="F66" i="60"/>
  <c r="E66" i="60"/>
  <c r="D66" i="60"/>
  <c r="C66" i="60"/>
  <c r="B66" i="60"/>
  <c r="U65" i="60"/>
  <c r="T65" i="60"/>
  <c r="S65" i="60"/>
  <c r="R65" i="60"/>
  <c r="Q65" i="60"/>
  <c r="F65" i="60"/>
  <c r="E65" i="60"/>
  <c r="D65" i="60"/>
  <c r="C65" i="60"/>
  <c r="B65" i="60"/>
  <c r="U64" i="60"/>
  <c r="T64" i="60"/>
  <c r="S64" i="60"/>
  <c r="R64" i="60"/>
  <c r="Q64" i="60"/>
  <c r="F64" i="60"/>
  <c r="E64" i="60"/>
  <c r="D64" i="60"/>
  <c r="C64" i="60"/>
  <c r="B64" i="60"/>
  <c r="AI62" i="60"/>
  <c r="AH62" i="60"/>
  <c r="AG62" i="60"/>
  <c r="AF62" i="60"/>
  <c r="AE62" i="60"/>
  <c r="AI61" i="60"/>
  <c r="AH61" i="60"/>
  <c r="AG61" i="60"/>
  <c r="AF61" i="60"/>
  <c r="AE61" i="60"/>
  <c r="AI60" i="60"/>
  <c r="AH60" i="60"/>
  <c r="AG60" i="60"/>
  <c r="AF60" i="60"/>
  <c r="AE60" i="60"/>
  <c r="AI59" i="60"/>
  <c r="AH59" i="60"/>
  <c r="AG59" i="60"/>
  <c r="AF59" i="60"/>
  <c r="AE59" i="60"/>
  <c r="AI58" i="60"/>
  <c r="AH58" i="60"/>
  <c r="AG58" i="60"/>
  <c r="AF58" i="60"/>
  <c r="AE58" i="60"/>
  <c r="AI57" i="60"/>
  <c r="AH57" i="60"/>
  <c r="AG57" i="60"/>
  <c r="AF57" i="60"/>
  <c r="AE57" i="60"/>
  <c r="AI56" i="60"/>
  <c r="AH56" i="60"/>
  <c r="AG56" i="60"/>
  <c r="AF56" i="60"/>
  <c r="AE56" i="60"/>
  <c r="AI55" i="60"/>
  <c r="AH55" i="60"/>
  <c r="AG55" i="60"/>
  <c r="AF55" i="60"/>
  <c r="AE55" i="60"/>
  <c r="AI54" i="60"/>
  <c r="AH54" i="60"/>
  <c r="AG54" i="60"/>
  <c r="AF54" i="60"/>
  <c r="AE54" i="60"/>
  <c r="AI53" i="60"/>
  <c r="AH53" i="60"/>
  <c r="AG53" i="60"/>
  <c r="AF53" i="60"/>
  <c r="AE53" i="60"/>
  <c r="AI52" i="60"/>
  <c r="AH52" i="60"/>
  <c r="AG52" i="60"/>
  <c r="AF52" i="60"/>
  <c r="AE52" i="60"/>
  <c r="AI51" i="60"/>
  <c r="AH51" i="60"/>
  <c r="AG51" i="60"/>
  <c r="AF51" i="60"/>
  <c r="AE51" i="60"/>
  <c r="U45" i="60"/>
  <c r="T45" i="60"/>
  <c r="S45" i="60"/>
  <c r="R45" i="60"/>
  <c r="Q45" i="60"/>
  <c r="F45" i="60"/>
  <c r="E45" i="60"/>
  <c r="D45" i="60"/>
  <c r="C45" i="60"/>
  <c r="B45" i="60"/>
  <c r="U44" i="60"/>
  <c r="T44" i="60"/>
  <c r="S44" i="60"/>
  <c r="R44" i="60"/>
  <c r="Q44" i="60"/>
  <c r="F44" i="60"/>
  <c r="E44" i="60"/>
  <c r="D44" i="60"/>
  <c r="C44" i="60"/>
  <c r="B44" i="60"/>
  <c r="U43" i="60"/>
  <c r="T43" i="60"/>
  <c r="S43" i="60"/>
  <c r="R43" i="60"/>
  <c r="Q43" i="60"/>
  <c r="F43" i="60"/>
  <c r="E43" i="60"/>
  <c r="D43" i="60"/>
  <c r="C43" i="60"/>
  <c r="B43" i="60"/>
  <c r="U42" i="60"/>
  <c r="T42" i="60"/>
  <c r="S42" i="60"/>
  <c r="R42" i="60"/>
  <c r="Q42" i="60"/>
  <c r="F42" i="60"/>
  <c r="E42" i="60"/>
  <c r="D42" i="60"/>
  <c r="C42" i="60"/>
  <c r="B42" i="60"/>
  <c r="AI40" i="60"/>
  <c r="AH40" i="60"/>
  <c r="AG40" i="60"/>
  <c r="AF40" i="60"/>
  <c r="AE40" i="60"/>
  <c r="AI39" i="60"/>
  <c r="AH39" i="60"/>
  <c r="AG39" i="60"/>
  <c r="AF39" i="60"/>
  <c r="AE39" i="60"/>
  <c r="AI38" i="60"/>
  <c r="AH38" i="60"/>
  <c r="AG38" i="60"/>
  <c r="AF38" i="60"/>
  <c r="AE38" i="60"/>
  <c r="AI37" i="60"/>
  <c r="AH37" i="60"/>
  <c r="AG37" i="60"/>
  <c r="AF37" i="60"/>
  <c r="AE37" i="60"/>
  <c r="AI36" i="60"/>
  <c r="AH36" i="60"/>
  <c r="AG36" i="60"/>
  <c r="AF36" i="60"/>
  <c r="AE36" i="60"/>
  <c r="AI35" i="60"/>
  <c r="AH35" i="60"/>
  <c r="AG35" i="60"/>
  <c r="AF35" i="60"/>
  <c r="AE35" i="60"/>
  <c r="AI34" i="60"/>
  <c r="AH34" i="60"/>
  <c r="AG34" i="60"/>
  <c r="AF34" i="60"/>
  <c r="AE34" i="60"/>
  <c r="AI33" i="60"/>
  <c r="AH33" i="60"/>
  <c r="AG33" i="60"/>
  <c r="AF33" i="60"/>
  <c r="AE33" i="60"/>
  <c r="AI32" i="60"/>
  <c r="AH32" i="60"/>
  <c r="AG32" i="60"/>
  <c r="AF32" i="60"/>
  <c r="AE32" i="60"/>
  <c r="AI31" i="60"/>
  <c r="AH31" i="60"/>
  <c r="AG31" i="60"/>
  <c r="AF31" i="60"/>
  <c r="AE31" i="60"/>
  <c r="AI30" i="60"/>
  <c r="AH30" i="60"/>
  <c r="AG30" i="60"/>
  <c r="AF30" i="60"/>
  <c r="AE30" i="60"/>
  <c r="AI29" i="60"/>
  <c r="AH29" i="60"/>
  <c r="AG29" i="60"/>
  <c r="AF29" i="60"/>
  <c r="AE29" i="60"/>
  <c r="U23" i="60"/>
  <c r="T23" i="60"/>
  <c r="S23" i="60"/>
  <c r="R23" i="60"/>
  <c r="Q23" i="60"/>
  <c r="H23" i="60"/>
  <c r="AK23" i="60" s="1"/>
  <c r="F23" i="60"/>
  <c r="E23" i="60"/>
  <c r="D23" i="60"/>
  <c r="C23" i="60"/>
  <c r="B23" i="60"/>
  <c r="U22" i="60"/>
  <c r="T22" i="60"/>
  <c r="S22" i="60"/>
  <c r="R22" i="60"/>
  <c r="Q22" i="60"/>
  <c r="H22" i="60"/>
  <c r="AK22" i="60" s="1"/>
  <c r="F22" i="60"/>
  <c r="E22" i="60"/>
  <c r="D22" i="60"/>
  <c r="C22" i="60"/>
  <c r="B22" i="60"/>
  <c r="U21" i="60"/>
  <c r="T21" i="60"/>
  <c r="S21" i="60"/>
  <c r="R21" i="60"/>
  <c r="Q21" i="60"/>
  <c r="H21" i="60"/>
  <c r="AK21" i="60" s="1"/>
  <c r="F21" i="60"/>
  <c r="E21" i="60"/>
  <c r="D21" i="60"/>
  <c r="C21" i="60"/>
  <c r="B21" i="60"/>
  <c r="U20" i="60"/>
  <c r="T20" i="60"/>
  <c r="S20" i="60"/>
  <c r="R20" i="60"/>
  <c r="Q20" i="60"/>
  <c r="H20" i="60"/>
  <c r="AK20" i="60" s="1"/>
  <c r="F20" i="60"/>
  <c r="E20" i="60"/>
  <c r="D20" i="60"/>
  <c r="C20" i="60"/>
  <c r="B20" i="60"/>
  <c r="AI18" i="60"/>
  <c r="AH18" i="60"/>
  <c r="AG18" i="60"/>
  <c r="AF18" i="60"/>
  <c r="AE18" i="60"/>
  <c r="AI17" i="60"/>
  <c r="AH17" i="60"/>
  <c r="AG17" i="60"/>
  <c r="AF17" i="60"/>
  <c r="AE17" i="60"/>
  <c r="AI16" i="60"/>
  <c r="AH16" i="60"/>
  <c r="AG16" i="60"/>
  <c r="AF16" i="60"/>
  <c r="AE16" i="60"/>
  <c r="AI15" i="60"/>
  <c r="AH15" i="60"/>
  <c r="AG15" i="60"/>
  <c r="AF15" i="60"/>
  <c r="AE15" i="60"/>
  <c r="AI14" i="60"/>
  <c r="AH14" i="60"/>
  <c r="AG14" i="60"/>
  <c r="AF14" i="60"/>
  <c r="AE14" i="60"/>
  <c r="AI13" i="60"/>
  <c r="AH13" i="60"/>
  <c r="AG13" i="60"/>
  <c r="AF13" i="60"/>
  <c r="AE13" i="60"/>
  <c r="AI12" i="60"/>
  <c r="AH12" i="60"/>
  <c r="AG12" i="60"/>
  <c r="AF12" i="60"/>
  <c r="AE12" i="60"/>
  <c r="AI11" i="60"/>
  <c r="AH11" i="60"/>
  <c r="AG11" i="60"/>
  <c r="AF11" i="60"/>
  <c r="AE11" i="60"/>
  <c r="AI10" i="60"/>
  <c r="AH10" i="60"/>
  <c r="AG10" i="60"/>
  <c r="AF10" i="60"/>
  <c r="AE10" i="60"/>
  <c r="AI9" i="60"/>
  <c r="AH9" i="60"/>
  <c r="AG9" i="60"/>
  <c r="AF9" i="60"/>
  <c r="AE9" i="60"/>
  <c r="AI8" i="60"/>
  <c r="AH8" i="60"/>
  <c r="AG8" i="60"/>
  <c r="AF8" i="60"/>
  <c r="AE8" i="60"/>
  <c r="AI7" i="60"/>
  <c r="AH7" i="60"/>
  <c r="AG7" i="60"/>
  <c r="AF7" i="60"/>
  <c r="AE7" i="60"/>
  <c r="AF23" i="60" l="1"/>
  <c r="AF21" i="60"/>
  <c r="AE22" i="60"/>
  <c r="AG22" i="60"/>
  <c r="AQ63" i="60"/>
  <c r="AQ41" i="60"/>
  <c r="AF20" i="60"/>
  <c r="AE21" i="60"/>
  <c r="AG21" i="60"/>
  <c r="AF22" i="60"/>
  <c r="AE23" i="60"/>
  <c r="AG23" i="60"/>
  <c r="AE20" i="60"/>
  <c r="AG20" i="60"/>
  <c r="AF64" i="60"/>
  <c r="AF65" i="60"/>
  <c r="AF66" i="60"/>
  <c r="AE67" i="60"/>
  <c r="AG67" i="60"/>
  <c r="AE64" i="60"/>
  <c r="AG64" i="60"/>
  <c r="AE65" i="60"/>
  <c r="AG65" i="60"/>
  <c r="AE66" i="60"/>
  <c r="AG66" i="60"/>
  <c r="AF67" i="60"/>
  <c r="AQ26" i="60"/>
  <c r="AE42" i="60"/>
  <c r="AG42" i="60"/>
  <c r="AE43" i="60"/>
  <c r="AG43" i="60"/>
  <c r="AF44" i="60"/>
  <c r="AF45" i="60"/>
  <c r="AF42" i="60"/>
  <c r="AE44" i="60"/>
  <c r="AG44" i="60"/>
  <c r="AE45" i="60"/>
  <c r="AG45" i="60"/>
  <c r="AH20" i="60"/>
  <c r="AH21" i="60"/>
  <c r="AH22" i="60"/>
  <c r="AH23" i="60"/>
  <c r="AI42" i="60"/>
  <c r="AI43" i="60"/>
  <c r="AI44" i="60"/>
  <c r="AI45" i="60"/>
  <c r="AH64" i="60"/>
  <c r="AH65" i="60"/>
  <c r="AH66" i="60"/>
  <c r="AH67" i="60"/>
  <c r="AI20" i="60"/>
  <c r="AI21" i="60"/>
  <c r="AI22" i="60"/>
  <c r="AI23" i="60"/>
  <c r="AH42" i="60"/>
  <c r="AH44" i="60"/>
  <c r="AH45" i="60"/>
  <c r="AI64" i="60"/>
  <c r="AI65" i="60"/>
  <c r="AI66" i="60"/>
  <c r="AI67" i="60"/>
  <c r="AF43" i="60"/>
  <c r="AH43" i="60"/>
  <c r="L59" i="49" l="1"/>
  <c r="K59" i="49"/>
  <c r="E59" i="49"/>
  <c r="D59" i="49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M45" i="49"/>
  <c r="M55" i="49" s="1"/>
  <c r="H45" i="49"/>
  <c r="F45" i="49"/>
  <c r="F55" i="49" s="1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H59" i="49" l="1"/>
  <c r="N55" i="49"/>
  <c r="L38" i="49"/>
  <c r="M36" i="49"/>
  <c r="I27" i="49"/>
  <c r="T27" i="49"/>
  <c r="P31" i="49"/>
  <c r="I33" i="49"/>
  <c r="T34" i="49"/>
  <c r="G45" i="49"/>
  <c r="I45" i="49" s="1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P55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T59" i="49" s="1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H55" i="49"/>
  <c r="R55" i="49"/>
  <c r="T55" i="49" s="1"/>
  <c r="G56" i="49"/>
  <c r="N56" i="49"/>
  <c r="S56" i="49"/>
  <c r="M57" i="49"/>
  <c r="N58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F36" i="49" s="1"/>
  <c r="T26" i="49"/>
  <c r="F37" i="49"/>
  <c r="R37" i="49"/>
  <c r="F38" i="49"/>
  <c r="E38" i="49"/>
  <c r="S38" i="49" s="1"/>
  <c r="T38" i="49" s="1"/>
  <c r="G30" i="49"/>
  <c r="I30" i="49" s="1"/>
  <c r="G29" i="49"/>
  <c r="I29" i="49" s="1"/>
  <c r="H28" i="49"/>
  <c r="G28" i="49"/>
  <c r="I28" i="49" s="1"/>
  <c r="N38" i="49"/>
  <c r="O38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T37" i="49" s="1"/>
  <c r="M38" i="49"/>
  <c r="N39" i="49"/>
  <c r="S39" i="49"/>
  <c r="T39" i="49" s="1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H18" i="49" s="1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I13" i="49" l="1"/>
  <c r="N16" i="49"/>
  <c r="M17" i="49"/>
  <c r="T56" i="49"/>
  <c r="N17" i="49"/>
  <c r="P17" i="49" s="1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I40" i="49" s="1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I12" i="49" s="1"/>
  <c r="G9" i="49"/>
  <c r="I9" i="49" s="1"/>
  <c r="G14" i="49"/>
  <c r="I14" i="49" s="1"/>
  <c r="N9" i="49"/>
  <c r="P9" i="49" s="1"/>
  <c r="P14" i="49"/>
  <c r="O9" i="49"/>
  <c r="L19" i="49"/>
  <c r="O19" i="49" s="1"/>
  <c r="R20" i="49"/>
  <c r="S18" i="49"/>
  <c r="I59" i="49"/>
  <c r="S57" i="49"/>
  <c r="T57" i="49" s="1"/>
  <c r="N57" i="49"/>
  <c r="P57" i="49" s="1"/>
  <c r="O57" i="49"/>
  <c r="P59" i="49"/>
  <c r="P58" i="49"/>
  <c r="P56" i="49"/>
  <c r="G57" i="49"/>
  <c r="I57" i="49" s="1"/>
  <c r="H57" i="49"/>
  <c r="I26" i="49"/>
  <c r="I37" i="49"/>
  <c r="T40" i="49"/>
  <c r="P40" i="49"/>
  <c r="P39" i="49"/>
  <c r="P37" i="49"/>
  <c r="P38" i="49"/>
  <c r="G38" i="49"/>
  <c r="I38" i="49" s="1"/>
  <c r="H38" i="49"/>
  <c r="R21" i="49"/>
  <c r="F21" i="49"/>
  <c r="I16" i="49"/>
  <c r="R19" i="49"/>
  <c r="F19" i="49"/>
  <c r="I19" i="49" s="1"/>
  <c r="F20" i="49"/>
  <c r="H21" i="49"/>
  <c r="I11" i="49"/>
  <c r="P16" i="49"/>
  <c r="O14" i="49"/>
  <c r="N20" i="49"/>
  <c r="M18" i="49"/>
  <c r="P18" i="49" s="1"/>
  <c r="M19" i="49"/>
  <c r="M20" i="49"/>
  <c r="M21" i="49"/>
  <c r="I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N69" i="48"/>
  <c r="L69" i="48"/>
  <c r="K69" i="48"/>
  <c r="F69" i="48"/>
  <c r="E69" i="48"/>
  <c r="D69" i="48"/>
  <c r="O68" i="48"/>
  <c r="N68" i="48"/>
  <c r="L68" i="48"/>
  <c r="K68" i="48"/>
  <c r="F68" i="48"/>
  <c r="E68" i="48"/>
  <c r="D68" i="48"/>
  <c r="N66" i="48"/>
  <c r="J66" i="48"/>
  <c r="H66" i="48"/>
  <c r="D66" i="48"/>
  <c r="B66" i="48"/>
  <c r="O62" i="48"/>
  <c r="N62" i="48"/>
  <c r="L62" i="48"/>
  <c r="F62" i="48"/>
  <c r="I61" i="48"/>
  <c r="H61" i="48"/>
  <c r="E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O53" i="48"/>
  <c r="K53" i="48"/>
  <c r="J53" i="48"/>
  <c r="E53" i="48"/>
  <c r="D53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F30" i="48"/>
  <c r="E30" i="48"/>
  <c r="D30" i="48"/>
  <c r="K29" i="48"/>
  <c r="J29" i="48"/>
  <c r="E29" i="48"/>
  <c r="D29" i="48"/>
  <c r="K28" i="48"/>
  <c r="J28" i="48"/>
  <c r="E28" i="48"/>
  <c r="D28" i="48"/>
  <c r="O27" i="48"/>
  <c r="N27" i="48"/>
  <c r="L27" i="48"/>
  <c r="K27" i="48"/>
  <c r="J27" i="48"/>
  <c r="F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B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J31" i="47"/>
  <c r="K30" i="47"/>
  <c r="J30" i="47"/>
  <c r="K29" i="47"/>
  <c r="J29" i="47"/>
  <c r="K28" i="47"/>
  <c r="J28" i="47"/>
  <c r="K27" i="47"/>
  <c r="J27" i="47"/>
  <c r="K26" i="47"/>
  <c r="J26" i="47"/>
  <c r="K25" i="47"/>
  <c r="J25" i="47"/>
  <c r="O24" i="47"/>
  <c r="N24" i="47"/>
  <c r="L24" i="47"/>
  <c r="K24" i="47"/>
  <c r="J24" i="47"/>
  <c r="F24" i="47"/>
  <c r="O23" i="47"/>
  <c r="N23" i="47"/>
  <c r="L23" i="47"/>
  <c r="K23" i="47"/>
  <c r="J23" i="47"/>
  <c r="F23" i="47"/>
  <c r="O22" i="47"/>
  <c r="N22" i="47"/>
  <c r="L22" i="47"/>
  <c r="K22" i="47"/>
  <c r="J22" i="47"/>
  <c r="F22" i="47"/>
  <c r="O21" i="47"/>
  <c r="N21" i="47"/>
  <c r="L21" i="47"/>
  <c r="K21" i="47"/>
  <c r="J21" i="47"/>
  <c r="F21" i="47"/>
  <c r="O20" i="47"/>
  <c r="N20" i="47"/>
  <c r="L20" i="47"/>
  <c r="K20" i="47"/>
  <c r="J20" i="47"/>
  <c r="F20" i="47"/>
  <c r="O19" i="47"/>
  <c r="N19" i="47"/>
  <c r="L19" i="47"/>
  <c r="K19" i="47"/>
  <c r="J19" i="47"/>
  <c r="F19" i="47"/>
  <c r="O18" i="47"/>
  <c r="N18" i="47"/>
  <c r="L18" i="47"/>
  <c r="K18" i="47"/>
  <c r="J18" i="47"/>
  <c r="F18" i="47"/>
  <c r="O17" i="47"/>
  <c r="N17" i="47"/>
  <c r="L17" i="47"/>
  <c r="K17" i="47"/>
  <c r="J17" i="47"/>
  <c r="F17" i="47"/>
  <c r="O16" i="47"/>
  <c r="N16" i="47"/>
  <c r="L16" i="47"/>
  <c r="K16" i="47"/>
  <c r="J16" i="47"/>
  <c r="F16" i="47"/>
  <c r="O15" i="47"/>
  <c r="N15" i="47"/>
  <c r="L15" i="47"/>
  <c r="K15" i="47"/>
  <c r="J15" i="47"/>
  <c r="F15" i="47"/>
  <c r="O14" i="47"/>
  <c r="N14" i="47"/>
  <c r="L14" i="47"/>
  <c r="K14" i="47"/>
  <c r="J14" i="47"/>
  <c r="F14" i="47"/>
  <c r="O13" i="47"/>
  <c r="N13" i="47"/>
  <c r="L13" i="47"/>
  <c r="K13" i="47"/>
  <c r="J13" i="47"/>
  <c r="F13" i="47"/>
  <c r="O12" i="47"/>
  <c r="N12" i="47"/>
  <c r="L12" i="47"/>
  <c r="K12" i="47"/>
  <c r="J12" i="47"/>
  <c r="F12" i="47"/>
  <c r="O11" i="47"/>
  <c r="N11" i="47"/>
  <c r="L11" i="47"/>
  <c r="K11" i="47"/>
  <c r="J11" i="47"/>
  <c r="F11" i="47"/>
  <c r="O10" i="47"/>
  <c r="N10" i="47"/>
  <c r="L10" i="47"/>
  <c r="K10" i="47"/>
  <c r="J10" i="47"/>
  <c r="F10" i="47"/>
  <c r="O9" i="47"/>
  <c r="N9" i="47"/>
  <c r="L9" i="47"/>
  <c r="K9" i="47"/>
  <c r="J9" i="47"/>
  <c r="F9" i="47"/>
  <c r="O8" i="47"/>
  <c r="N8" i="47"/>
  <c r="L8" i="47"/>
  <c r="K8" i="47"/>
  <c r="J8" i="47"/>
  <c r="F8" i="47"/>
  <c r="O7" i="47"/>
  <c r="N7" i="47"/>
  <c r="L7" i="47"/>
  <c r="K7" i="47"/>
  <c r="J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J94" i="46"/>
  <c r="E94" i="46"/>
  <c r="D94" i="46"/>
  <c r="J93" i="46"/>
  <c r="E93" i="46"/>
  <c r="D93" i="46"/>
  <c r="J92" i="46"/>
  <c r="E92" i="46"/>
  <c r="D92" i="46"/>
  <c r="J91" i="46"/>
  <c r="E91" i="46"/>
  <c r="D91" i="46"/>
  <c r="J90" i="46"/>
  <c r="E90" i="46"/>
  <c r="D90" i="46"/>
  <c r="J89" i="46"/>
  <c r="E89" i="46"/>
  <c r="D89" i="46"/>
  <c r="J88" i="46"/>
  <c r="E88" i="46"/>
  <c r="D88" i="46"/>
  <c r="J87" i="46"/>
  <c r="E87" i="46"/>
  <c r="D87" i="46"/>
  <c r="J86" i="46"/>
  <c r="E86" i="46"/>
  <c r="D86" i="46"/>
  <c r="J85" i="46"/>
  <c r="E85" i="46"/>
  <c r="D85" i="46"/>
  <c r="J84" i="46"/>
  <c r="E84" i="46"/>
  <c r="D84" i="46"/>
  <c r="J83" i="46"/>
  <c r="E83" i="46"/>
  <c r="D83" i="46"/>
  <c r="J82" i="46"/>
  <c r="E82" i="46"/>
  <c r="D82" i="46"/>
  <c r="J81" i="46"/>
  <c r="E81" i="46"/>
  <c r="D81" i="46"/>
  <c r="J80" i="46"/>
  <c r="E80" i="46"/>
  <c r="D80" i="46"/>
  <c r="J79" i="46"/>
  <c r="E79" i="46"/>
  <c r="D79" i="46"/>
  <c r="J78" i="46"/>
  <c r="E78" i="46"/>
  <c r="D78" i="46"/>
  <c r="J77" i="46"/>
  <c r="E77" i="46"/>
  <c r="D77" i="46"/>
  <c r="J76" i="46"/>
  <c r="E76" i="46"/>
  <c r="D76" i="46"/>
  <c r="O75" i="46"/>
  <c r="N75" i="46"/>
  <c r="L75" i="46"/>
  <c r="J75" i="46"/>
  <c r="F75" i="46"/>
  <c r="E75" i="46"/>
  <c r="D75" i="46"/>
  <c r="O74" i="46"/>
  <c r="N74" i="46"/>
  <c r="L74" i="46"/>
  <c r="J74" i="46"/>
  <c r="F74" i="46"/>
  <c r="E74" i="46"/>
  <c r="D74" i="46"/>
  <c r="O73" i="46"/>
  <c r="N73" i="46"/>
  <c r="L73" i="46"/>
  <c r="J73" i="46"/>
  <c r="F73" i="46"/>
  <c r="E73" i="46"/>
  <c r="D73" i="46"/>
  <c r="O72" i="46"/>
  <c r="N72" i="46"/>
  <c r="L72" i="46"/>
  <c r="J72" i="46"/>
  <c r="F72" i="46"/>
  <c r="E72" i="46"/>
  <c r="D72" i="46"/>
  <c r="O71" i="46"/>
  <c r="N71" i="46"/>
  <c r="L71" i="46"/>
  <c r="J71" i="46"/>
  <c r="F71" i="46"/>
  <c r="E71" i="46"/>
  <c r="D71" i="46"/>
  <c r="O70" i="46"/>
  <c r="N70" i="46"/>
  <c r="L70" i="46"/>
  <c r="J70" i="46"/>
  <c r="F70" i="46"/>
  <c r="E70" i="46"/>
  <c r="D70" i="46"/>
  <c r="O69" i="46"/>
  <c r="N69" i="46"/>
  <c r="L69" i="46"/>
  <c r="J69" i="46"/>
  <c r="F69" i="46"/>
  <c r="E69" i="46"/>
  <c r="D69" i="46"/>
  <c r="O68" i="46"/>
  <c r="N68" i="46"/>
  <c r="L68" i="46"/>
  <c r="J68" i="46"/>
  <c r="F68" i="46"/>
  <c r="E68" i="46"/>
  <c r="D68" i="46"/>
  <c r="N66" i="46"/>
  <c r="J66" i="46"/>
  <c r="H66" i="46"/>
  <c r="D66" i="46"/>
  <c r="B66" i="46"/>
  <c r="O62" i="46"/>
  <c r="N62" i="46"/>
  <c r="L62" i="46"/>
  <c r="F62" i="46"/>
  <c r="I61" i="46"/>
  <c r="K61" i="46" s="1"/>
  <c r="K62" i="46" s="1"/>
  <c r="H61" i="46"/>
  <c r="C61" i="46"/>
  <c r="E61" i="46" s="1"/>
  <c r="B61" i="46"/>
  <c r="J60" i="46"/>
  <c r="E60" i="46"/>
  <c r="D60" i="46"/>
  <c r="J59" i="46"/>
  <c r="E59" i="46"/>
  <c r="D59" i="46"/>
  <c r="J58" i="46"/>
  <c r="E58" i="46"/>
  <c r="D58" i="46"/>
  <c r="J57" i="46"/>
  <c r="E57" i="46"/>
  <c r="D57" i="46"/>
  <c r="J56" i="46"/>
  <c r="E56" i="46"/>
  <c r="D56" i="46"/>
  <c r="J55" i="46"/>
  <c r="E55" i="46"/>
  <c r="D55" i="46"/>
  <c r="O54" i="46"/>
  <c r="N54" i="46"/>
  <c r="L54" i="46"/>
  <c r="J54" i="46"/>
  <c r="F54" i="46"/>
  <c r="E54" i="46"/>
  <c r="D54" i="46"/>
  <c r="O53" i="46"/>
  <c r="J53" i="46"/>
  <c r="E53" i="46"/>
  <c r="D53" i="46"/>
  <c r="O52" i="46"/>
  <c r="N52" i="46"/>
  <c r="L52" i="46"/>
  <c r="J52" i="46"/>
  <c r="F52" i="46"/>
  <c r="E52" i="46"/>
  <c r="D52" i="46"/>
  <c r="O51" i="46"/>
  <c r="N51" i="46"/>
  <c r="L51" i="46"/>
  <c r="J51" i="46"/>
  <c r="F51" i="46"/>
  <c r="E51" i="46"/>
  <c r="D51" i="46"/>
  <c r="O50" i="46"/>
  <c r="N50" i="46"/>
  <c r="L50" i="46"/>
  <c r="J50" i="46"/>
  <c r="F50" i="46"/>
  <c r="E50" i="46"/>
  <c r="D50" i="46"/>
  <c r="O49" i="46"/>
  <c r="N49" i="46"/>
  <c r="L49" i="46"/>
  <c r="J49" i="46"/>
  <c r="F49" i="46"/>
  <c r="E49" i="46"/>
  <c r="D49" i="46"/>
  <c r="O48" i="46"/>
  <c r="N48" i="46"/>
  <c r="L48" i="46"/>
  <c r="J48" i="46"/>
  <c r="F48" i="46"/>
  <c r="E48" i="46"/>
  <c r="D48" i="46"/>
  <c r="O47" i="46"/>
  <c r="N47" i="46"/>
  <c r="L47" i="46"/>
  <c r="J47" i="46"/>
  <c r="F47" i="46"/>
  <c r="E47" i="46"/>
  <c r="D47" i="46"/>
  <c r="O46" i="46"/>
  <c r="N46" i="46"/>
  <c r="L46" i="46"/>
  <c r="J46" i="46"/>
  <c r="F46" i="46"/>
  <c r="E46" i="46"/>
  <c r="D46" i="46"/>
  <c r="O45" i="46"/>
  <c r="N45" i="46"/>
  <c r="L45" i="46"/>
  <c r="J45" i="46"/>
  <c r="F45" i="46"/>
  <c r="E45" i="46"/>
  <c r="D45" i="46"/>
  <c r="O44" i="46"/>
  <c r="N44" i="46"/>
  <c r="L44" i="46"/>
  <c r="J44" i="46"/>
  <c r="F44" i="46"/>
  <c r="E44" i="46"/>
  <c r="D44" i="46"/>
  <c r="O43" i="46"/>
  <c r="N43" i="46"/>
  <c r="L43" i="46"/>
  <c r="J43" i="46"/>
  <c r="F43" i="46"/>
  <c r="E43" i="46"/>
  <c r="D43" i="46"/>
  <c r="O42" i="46"/>
  <c r="N42" i="46"/>
  <c r="L42" i="46"/>
  <c r="J42" i="46"/>
  <c r="F42" i="46"/>
  <c r="E42" i="46"/>
  <c r="D42" i="46"/>
  <c r="O41" i="46"/>
  <c r="N41" i="46"/>
  <c r="L41" i="46"/>
  <c r="J41" i="46"/>
  <c r="F41" i="46"/>
  <c r="E41" i="46"/>
  <c r="D41" i="46"/>
  <c r="O40" i="46"/>
  <c r="N40" i="46"/>
  <c r="L40" i="46"/>
  <c r="J40" i="46"/>
  <c r="F40" i="46"/>
  <c r="E40" i="46"/>
  <c r="D40" i="46"/>
  <c r="O39" i="46"/>
  <c r="N39" i="46"/>
  <c r="L39" i="46"/>
  <c r="J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J31" i="46"/>
  <c r="F31" i="46"/>
  <c r="E31" i="46"/>
  <c r="D31" i="46"/>
  <c r="O30" i="46"/>
  <c r="N30" i="46"/>
  <c r="L30" i="46"/>
  <c r="J30" i="46"/>
  <c r="F30" i="46"/>
  <c r="E30" i="46"/>
  <c r="D30" i="46"/>
  <c r="O29" i="46"/>
  <c r="N29" i="46"/>
  <c r="L29" i="46"/>
  <c r="J29" i="46"/>
  <c r="F29" i="46"/>
  <c r="E29" i="46"/>
  <c r="D29" i="46"/>
  <c r="O28" i="46"/>
  <c r="N28" i="46"/>
  <c r="L28" i="46"/>
  <c r="J28" i="46"/>
  <c r="F28" i="46"/>
  <c r="E28" i="46"/>
  <c r="D28" i="46"/>
  <c r="L27" i="46"/>
  <c r="J27" i="46"/>
  <c r="F27" i="46"/>
  <c r="E27" i="46"/>
  <c r="D27" i="46"/>
  <c r="L26" i="46"/>
  <c r="J26" i="46"/>
  <c r="F26" i="46"/>
  <c r="E26" i="46"/>
  <c r="D26" i="46"/>
  <c r="J25" i="46"/>
  <c r="E25" i="46"/>
  <c r="D25" i="46"/>
  <c r="J24" i="46"/>
  <c r="E24" i="46"/>
  <c r="D24" i="46"/>
  <c r="O23" i="46"/>
  <c r="N23" i="46"/>
  <c r="L23" i="46"/>
  <c r="J23" i="46"/>
  <c r="F23" i="46"/>
  <c r="E23" i="46"/>
  <c r="D23" i="46"/>
  <c r="O22" i="46"/>
  <c r="N22" i="46"/>
  <c r="L22" i="46"/>
  <c r="J22" i="46"/>
  <c r="F22" i="46"/>
  <c r="E22" i="46"/>
  <c r="D22" i="46"/>
  <c r="O21" i="46"/>
  <c r="N21" i="46"/>
  <c r="L21" i="46"/>
  <c r="J21" i="46"/>
  <c r="F21" i="46"/>
  <c r="E21" i="46"/>
  <c r="D21" i="46"/>
  <c r="O20" i="46"/>
  <c r="N20" i="46"/>
  <c r="L20" i="46"/>
  <c r="J20" i="46"/>
  <c r="F20" i="46"/>
  <c r="E20" i="46"/>
  <c r="D20" i="46"/>
  <c r="O19" i="46"/>
  <c r="N19" i="46"/>
  <c r="L19" i="46"/>
  <c r="J19" i="46"/>
  <c r="F19" i="46"/>
  <c r="E19" i="46"/>
  <c r="D19" i="46"/>
  <c r="O18" i="46"/>
  <c r="N18" i="46"/>
  <c r="L18" i="46"/>
  <c r="J18" i="46"/>
  <c r="F18" i="46"/>
  <c r="E18" i="46"/>
  <c r="D18" i="46"/>
  <c r="O17" i="46"/>
  <c r="N17" i="46"/>
  <c r="L17" i="46"/>
  <c r="J17" i="46"/>
  <c r="F17" i="46"/>
  <c r="E17" i="46"/>
  <c r="D17" i="46"/>
  <c r="O16" i="46"/>
  <c r="N16" i="46"/>
  <c r="L16" i="46"/>
  <c r="J16" i="46"/>
  <c r="F16" i="46"/>
  <c r="E16" i="46"/>
  <c r="D16" i="46"/>
  <c r="O15" i="46"/>
  <c r="N15" i="46"/>
  <c r="L15" i="46"/>
  <c r="J15" i="46"/>
  <c r="F15" i="46"/>
  <c r="E15" i="46"/>
  <c r="D15" i="46"/>
  <c r="O14" i="46"/>
  <c r="N14" i="46"/>
  <c r="L14" i="46"/>
  <c r="J14" i="46"/>
  <c r="F14" i="46"/>
  <c r="E14" i="46"/>
  <c r="D14" i="46"/>
  <c r="O13" i="46"/>
  <c r="N13" i="46"/>
  <c r="L13" i="46"/>
  <c r="J13" i="46"/>
  <c r="F13" i="46"/>
  <c r="E13" i="46"/>
  <c r="D13" i="46"/>
  <c r="O12" i="46"/>
  <c r="N12" i="46"/>
  <c r="L12" i="46"/>
  <c r="J12" i="46"/>
  <c r="F12" i="46"/>
  <c r="E12" i="46"/>
  <c r="D12" i="46"/>
  <c r="O11" i="46"/>
  <c r="N11" i="46"/>
  <c r="L11" i="46"/>
  <c r="J11" i="46"/>
  <c r="F11" i="46"/>
  <c r="E11" i="46"/>
  <c r="D11" i="46"/>
  <c r="O10" i="46"/>
  <c r="N10" i="46"/>
  <c r="L10" i="46"/>
  <c r="J10" i="46"/>
  <c r="F10" i="46"/>
  <c r="E10" i="46"/>
  <c r="D10" i="46"/>
  <c r="O9" i="46"/>
  <c r="N9" i="46"/>
  <c r="L9" i="46"/>
  <c r="J9" i="46"/>
  <c r="F9" i="46"/>
  <c r="E9" i="46"/>
  <c r="D9" i="46"/>
  <c r="O8" i="46"/>
  <c r="N8" i="46"/>
  <c r="L8" i="46"/>
  <c r="J8" i="46"/>
  <c r="F8" i="46"/>
  <c r="E8" i="46"/>
  <c r="D8" i="46"/>
  <c r="O7" i="46"/>
  <c r="N7" i="46"/>
  <c r="L7" i="46"/>
  <c r="J7" i="46"/>
  <c r="F7" i="46"/>
  <c r="E7" i="46"/>
  <c r="D7" i="46"/>
  <c r="C6" i="46"/>
  <c r="B6" i="46"/>
  <c r="N5" i="46"/>
  <c r="J5" i="46"/>
  <c r="H5" i="46"/>
  <c r="D5" i="46"/>
  <c r="I7" i="49" l="1"/>
  <c r="N21" i="49"/>
  <c r="I18" i="49"/>
  <c r="T18" i="49"/>
  <c r="T21" i="49"/>
  <c r="L61" i="47"/>
  <c r="N61" i="47"/>
  <c r="F61" i="47"/>
  <c r="O61" i="47"/>
  <c r="T20" i="49"/>
  <c r="D96" i="46"/>
  <c r="H19" i="49"/>
  <c r="P21" i="49"/>
  <c r="P20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T19" i="49" s="1"/>
  <c r="G17" i="49"/>
  <c r="G21" i="49"/>
  <c r="I21" i="49" s="1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68" i="46"/>
  <c r="P70" i="46"/>
  <c r="P72" i="46"/>
  <c r="P74" i="46"/>
  <c r="F95" i="47"/>
  <c r="P33" i="47"/>
  <c r="P96" i="46"/>
  <c r="P39" i="48"/>
  <c r="P41" i="48"/>
  <c r="P43" i="48"/>
  <c r="P45" i="48"/>
  <c r="P47" i="48"/>
  <c r="P49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P27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69" i="46"/>
  <c r="P71" i="46"/>
  <c r="P73" i="46"/>
  <c r="P75" i="46"/>
  <c r="F95" i="46"/>
  <c r="P39" i="46"/>
  <c r="P41" i="46"/>
  <c r="P43" i="46"/>
  <c r="P45" i="46"/>
  <c r="P47" i="46"/>
  <c r="P49" i="46"/>
  <c r="P51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J50" i="2"/>
  <c r="I50" i="2"/>
  <c r="G51" i="2"/>
  <c r="G52" i="2"/>
  <c r="G54" i="2"/>
  <c r="G55" i="2"/>
  <c r="G56" i="2"/>
  <c r="G57" i="2"/>
  <c r="G58" i="2"/>
  <c r="G59" i="2"/>
  <c r="D50" i="2"/>
  <c r="C50" i="2"/>
  <c r="J30" i="2"/>
  <c r="I30" i="2"/>
  <c r="D30" i="2"/>
  <c r="C30" i="2"/>
  <c r="M37" i="2"/>
  <c r="M31" i="2"/>
  <c r="M32" i="2"/>
  <c r="O37" i="2"/>
  <c r="P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J10" i="2"/>
  <c r="I10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D10" i="2"/>
  <c r="C10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J53" i="2"/>
  <c r="I53" i="2"/>
  <c r="J13" i="2"/>
  <c r="I13" i="2"/>
  <c r="D13" i="2"/>
  <c r="C13" i="2"/>
  <c r="C25" i="2"/>
  <c r="P37" i="36"/>
  <c r="P66" i="36" s="1"/>
  <c r="C6" i="36"/>
  <c r="K67" i="36" s="1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60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J60" i="36"/>
  <c r="E60" i="36"/>
  <c r="D60" i="36"/>
  <c r="K59" i="36"/>
  <c r="J59" i="36"/>
  <c r="E59" i="36"/>
  <c r="D59" i="36"/>
  <c r="O58" i="36"/>
  <c r="N58" i="36"/>
  <c r="L58" i="36"/>
  <c r="K58" i="36"/>
  <c r="J58" i="36"/>
  <c r="F58" i="36"/>
  <c r="E58" i="36"/>
  <c r="D58" i="36"/>
  <c r="O57" i="36"/>
  <c r="N57" i="36"/>
  <c r="L57" i="36"/>
  <c r="K57" i="36"/>
  <c r="J57" i="36"/>
  <c r="F57" i="36"/>
  <c r="E57" i="36"/>
  <c r="D57" i="36"/>
  <c r="O56" i="36"/>
  <c r="N56" i="36"/>
  <c r="L56" i="36"/>
  <c r="K56" i="36"/>
  <c r="J56" i="36"/>
  <c r="F56" i="36"/>
  <c r="E56" i="36"/>
  <c r="D56" i="36"/>
  <c r="K55" i="36"/>
  <c r="J55" i="36"/>
  <c r="E55" i="36"/>
  <c r="D55" i="36"/>
  <c r="K54" i="36"/>
  <c r="J54" i="36"/>
  <c r="E54" i="36"/>
  <c r="D54" i="36"/>
  <c r="K53" i="36"/>
  <c r="J53" i="36"/>
  <c r="E53" i="36"/>
  <c r="D53" i="36"/>
  <c r="K52" i="36"/>
  <c r="J52" i="36"/>
  <c r="E52" i="36"/>
  <c r="D52" i="36"/>
  <c r="O51" i="36"/>
  <c r="N51" i="36"/>
  <c r="L51" i="36"/>
  <c r="K51" i="36"/>
  <c r="J51" i="36"/>
  <c r="F51" i="36"/>
  <c r="E51" i="36"/>
  <c r="D51" i="36"/>
  <c r="O50" i="36"/>
  <c r="N50" i="36"/>
  <c r="L50" i="36"/>
  <c r="K50" i="36"/>
  <c r="J50" i="36"/>
  <c r="F50" i="36"/>
  <c r="E50" i="36"/>
  <c r="D50" i="36"/>
  <c r="O49" i="36"/>
  <c r="N49" i="36"/>
  <c r="L49" i="36"/>
  <c r="K49" i="36"/>
  <c r="J49" i="36"/>
  <c r="F49" i="36"/>
  <c r="E49" i="36"/>
  <c r="D49" i="36"/>
  <c r="O48" i="36"/>
  <c r="N48" i="36"/>
  <c r="L48" i="36"/>
  <c r="K48" i="36"/>
  <c r="J48" i="36"/>
  <c r="F48" i="36"/>
  <c r="E48" i="36"/>
  <c r="D48" i="36"/>
  <c r="O47" i="36"/>
  <c r="N47" i="36"/>
  <c r="L47" i="36"/>
  <c r="K47" i="36"/>
  <c r="J47" i="36"/>
  <c r="F47" i="36"/>
  <c r="E47" i="36"/>
  <c r="D47" i="36"/>
  <c r="O46" i="36"/>
  <c r="N46" i="36"/>
  <c r="L46" i="36"/>
  <c r="K46" i="36"/>
  <c r="J46" i="36"/>
  <c r="F46" i="36"/>
  <c r="E46" i="36"/>
  <c r="D46" i="36"/>
  <c r="O45" i="36"/>
  <c r="N45" i="36"/>
  <c r="L45" i="36"/>
  <c r="K45" i="36"/>
  <c r="J45" i="36"/>
  <c r="F45" i="36"/>
  <c r="E45" i="36"/>
  <c r="D45" i="36"/>
  <c r="O44" i="36"/>
  <c r="N44" i="36"/>
  <c r="L44" i="36"/>
  <c r="K44" i="36"/>
  <c r="J44" i="36"/>
  <c r="F44" i="36"/>
  <c r="E44" i="36"/>
  <c r="D44" i="36"/>
  <c r="O43" i="36"/>
  <c r="N43" i="36"/>
  <c r="L43" i="36"/>
  <c r="K43" i="36"/>
  <c r="J43" i="36"/>
  <c r="F43" i="36"/>
  <c r="E43" i="36"/>
  <c r="D43" i="36"/>
  <c r="O42" i="36"/>
  <c r="N42" i="36"/>
  <c r="L42" i="36"/>
  <c r="K42" i="36"/>
  <c r="J42" i="36"/>
  <c r="F42" i="36"/>
  <c r="E42" i="36"/>
  <c r="D42" i="36"/>
  <c r="O41" i="36"/>
  <c r="N41" i="36"/>
  <c r="L41" i="36"/>
  <c r="K41" i="36"/>
  <c r="J41" i="36"/>
  <c r="F41" i="36"/>
  <c r="E41" i="36"/>
  <c r="D41" i="36"/>
  <c r="O40" i="36"/>
  <c r="N40" i="36"/>
  <c r="L40" i="36"/>
  <c r="K40" i="36"/>
  <c r="J40" i="36"/>
  <c r="F40" i="36"/>
  <c r="E40" i="36"/>
  <c r="D40" i="36"/>
  <c r="O39" i="36"/>
  <c r="N39" i="36"/>
  <c r="L39" i="36"/>
  <c r="K39" i="36"/>
  <c r="J39" i="36"/>
  <c r="F39" i="36"/>
  <c r="E39" i="36"/>
  <c r="D39" i="36"/>
  <c r="N37" i="36"/>
  <c r="J37" i="36"/>
  <c r="H37" i="36"/>
  <c r="D37" i="36"/>
  <c r="B37" i="36"/>
  <c r="O33" i="36"/>
  <c r="N33" i="36"/>
  <c r="L33" i="36"/>
  <c r="F33" i="36"/>
  <c r="L32" i="36"/>
  <c r="J32" i="36"/>
  <c r="C32" i="36"/>
  <c r="E32" i="36" s="1"/>
  <c r="B32" i="36"/>
  <c r="D32" i="36" s="1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C61" i="3"/>
  <c r="E61" i="3" s="1"/>
  <c r="B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K81" i="3"/>
  <c r="J82" i="3"/>
  <c r="K82" i="3"/>
  <c r="J83" i="3"/>
  <c r="K83" i="3"/>
  <c r="J84" i="3"/>
  <c r="K84" i="3"/>
  <c r="L84" i="3"/>
  <c r="J85" i="3"/>
  <c r="K85" i="3"/>
  <c r="L85" i="3"/>
  <c r="J86" i="3"/>
  <c r="K86" i="3"/>
  <c r="L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6" i="3"/>
  <c r="K96" i="3"/>
  <c r="L96" i="3"/>
  <c r="K68" i="3"/>
  <c r="J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J58" i="3"/>
  <c r="K58" i="3"/>
  <c r="J59" i="3"/>
  <c r="K59" i="3"/>
  <c r="L59" i="3"/>
  <c r="J60" i="3"/>
  <c r="K60" i="3"/>
  <c r="L60" i="3"/>
  <c r="J62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I32" i="3"/>
  <c r="K32" i="3" s="1"/>
  <c r="H32" i="3"/>
  <c r="J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C32" i="3"/>
  <c r="E32" i="3" s="1"/>
  <c r="B32" i="3"/>
  <c r="D32" i="3" s="1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P32" i="47" l="1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9" i="3"/>
  <c r="I17" i="49"/>
  <c r="M30" i="2"/>
  <c r="N95" i="3"/>
  <c r="S7" i="34"/>
  <c r="S9" i="34"/>
  <c r="S8" i="34"/>
  <c r="P40" i="36"/>
  <c r="P42" i="36"/>
  <c r="P44" i="36"/>
  <c r="P50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I20" i="2"/>
  <c r="M10" i="2"/>
  <c r="P95" i="48"/>
  <c r="N95" i="36"/>
  <c r="P82" i="36"/>
  <c r="P72" i="36"/>
  <c r="P59" i="36"/>
  <c r="Q48" i="2"/>
  <c r="P30" i="2"/>
  <c r="J2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56" i="36"/>
  <c r="P29" i="36"/>
  <c r="P7" i="3"/>
  <c r="O32" i="3"/>
  <c r="J33" i="3"/>
  <c r="E33" i="3"/>
  <c r="F32" i="3"/>
  <c r="S12" i="34"/>
  <c r="S11" i="34"/>
  <c r="S15" i="34"/>
  <c r="Q37" i="2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Q30" i="2" l="1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F8" i="2"/>
  <c r="E8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9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9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</calcChain>
</file>

<file path=xl/sharedStrings.xml><?xml version="1.0" encoding="utf-8"?>
<sst xmlns="http://schemas.openxmlformats.org/spreadsheetml/2006/main" count="2021" uniqueCount="239">
  <si>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</si>
  <si>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</si>
  <si>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</si>
  <si>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</si>
  <si>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</si>
  <si>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</si>
  <si>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</si>
  <si>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</si>
  <si>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</si>
  <si>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</si>
  <si>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</si>
  <si>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</si>
  <si>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</si>
  <si>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</si>
  <si>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</si>
  <si>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</si>
  <si>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</si>
  <si>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</si>
  <si>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</si>
  <si>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</si>
  <si>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</si>
  <si>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</si>
  <si>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</si>
  <si>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</si>
  <si>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</si>
  <si>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</si>
  <si>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</si>
  <si>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</si>
  <si>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</si>
  <si>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</si>
  <si>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</si>
  <si>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</si>
  <si>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</si>
  <si>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Evolução das Exportações de Vinho com DOP com Destino a uma Seleção de Mercados</t>
  </si>
  <si>
    <t>Evolução das Exportações de Vinho com IGP com Destino a uma Seleção de Mercados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</si>
  <si>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</si>
  <si>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</si>
  <si>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</si>
  <si>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</si>
  <si>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</si>
  <si>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Licoroso com DOP / IGP</t>
  </si>
  <si>
    <t>Vinho (ex-mesa)</t>
  </si>
  <si>
    <t>Vinho com Indicação de Casta</t>
  </si>
  <si>
    <t>Vinho Licoroso sem DOP / IGP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</si>
  <si>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</si>
  <si>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</si>
  <si>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</si>
  <si>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</si>
  <si>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</si>
  <si>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</si>
  <si>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</si>
  <si>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</si>
  <si>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</si>
  <si>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</si>
  <si>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</si>
  <si>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</si>
  <si>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</si>
  <si>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</si>
  <si>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</si>
  <si>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</si>
  <si>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</si>
  <si>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</si>
  <si>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</si>
  <si>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</si>
  <si>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</si>
  <si>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</si>
  <si>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</si>
  <si>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</si>
  <si>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</si>
  <si>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</si>
  <si>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</si>
  <si>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</si>
  <si>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</si>
  <si>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</si>
  <si>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</si>
  <si>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</si>
  <si>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</si>
  <si>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</si>
  <si>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</si>
  <si>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</si>
  <si>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</si>
  <si>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</si>
  <si>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</si>
  <si>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</si>
  <si>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</si>
  <si>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</si>
  <si>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</si>
  <si>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</si>
  <si>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</si>
  <si>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</si>
  <si>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</si>
  <si>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</si>
  <si>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</si>
  <si>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</si>
  <si>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</si>
  <si>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</si>
  <si>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com DOP por Mercado / Acondicionamento</t>
  </si>
  <si>
    <t>Evolução das Exportações de Vinho com DOP + IGP + Vinho (ex-mesa) por Mercado / Acondicionamento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</si>
  <si>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</si>
  <si>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</si>
  <si>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</si>
  <si>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 Licoroso com DOP Porto por Mercado</t>
  </si>
  <si>
    <t>Evolução das Exportações de Vinho Licoroso com DOP Porto com Destino a uma Seleção de Mercados</t>
  </si>
  <si>
    <t>Evolução das Exportações de Vinhos Espumantes e Espumosos com Destino a uma Seleção de Mercados</t>
  </si>
  <si>
    <t>Evolução das Exportações de Vinho Licoroso com DOP Madeira por Mercado</t>
  </si>
  <si>
    <t>Evolução das Exportações de Vinho Licoroso com DOP Madeira com Destino a uma Seleção de Mercados</t>
  </si>
  <si>
    <t>Evolução das Exportações de Vinho com DOP + Vinho com IGP + Vinho (ex-mesa) com Destino a uma Seleção de Mercados</t>
  </si>
  <si>
    <t>Evolução das Exportações de Vinho com IGP por Mercado / Acondicionamento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</si>
  <si>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</si>
  <si>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</si>
  <si>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</si>
  <si>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</si>
  <si>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</si>
  <si>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</si>
  <si>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</si>
  <si>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</si>
  <si>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</si>
  <si>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</si>
  <si>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</si>
  <si>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Ano Móvel</t>
  </si>
  <si>
    <t>2007/2020</t>
  </si>
  <si>
    <t>D       2021/2020</t>
  </si>
  <si>
    <t>2021 /2020</t>
  </si>
  <si>
    <t>2021 / 2020</t>
  </si>
  <si>
    <t>2021/2020</t>
  </si>
  <si>
    <t>Evolução das Exportações de Vinho com DOP + IGP por Mercado / Acondicionamento</t>
  </si>
  <si>
    <t>Evolução das Exportações de Vinho com DOP Vinho Verde -  Branco e Acondicionamento até 2 litros - com Destino a uma Seleção de Mercados</t>
  </si>
  <si>
    <t>Evolução das Exportações de Vinho com DOP + Vinho com IGP  com Destino a uma Seleção de Mercados</t>
  </si>
  <si>
    <t>Nota: Reino Unido passou a ser classificado como país terceiro a partir de janeiro de 2020</t>
  </si>
  <si>
    <t>6 - Evolução das Exportações de Vinho (NC 2204) por Mercado / Acondicionamento</t>
  </si>
  <si>
    <t>8 - Evolução das Exportações com Destino a uma Selecção de Mercados</t>
  </si>
  <si>
    <t>10 - Evolução das Exportações de Vinho com DOP + IGP + Vinho ( ex-vinho mesa) por Mercado / Acondicionamento</t>
  </si>
  <si>
    <t>11 - Evolução das Exportações de Vinho com DOP + Vinho com IGP + Vinho (ex-vinho mesa) com Destino a uma Selecção de Mercados</t>
  </si>
  <si>
    <t>12 - Evolução das Exportações de Vinho com DOP + IGP por Mercado / Acondicionamento</t>
  </si>
  <si>
    <t>13 - Evolução das Exportações de Vinho com DOP + Vinho com IGP com Destino a uma Selecção de Mercados</t>
  </si>
  <si>
    <t>14 - Evolução das Exportações de Vinho com DOP por Mercado / Acondicionamento</t>
  </si>
  <si>
    <t>15 - Evolução das Exportações de Vinho com DOP com Destino a uma Selecção de Mercados</t>
  </si>
  <si>
    <t>16 - Evolução das Exportações de Vinho com DOP Vinho Verde -  Branco e Acondicionamento até 2 litros - com Destino a uma Seleção de Mercados</t>
  </si>
  <si>
    <t>17 - Evolução das Exportações de Vinho com IGP por Mercado / Acondicionamento</t>
  </si>
  <si>
    <t>18 - Evolução das Exportações de Vinho com IGP com Destino a uma Seleção de Mercados</t>
  </si>
  <si>
    <t>19 - Evolução das Exportações de Vinho ( ex-vinho mesa) por Mercado / Acondicionamento</t>
  </si>
  <si>
    <t>20 - Evolução das Exportações de Vinho (ex-vinho mesa) com Destino a uma Seleção de Mercados</t>
  </si>
  <si>
    <t>21- Evolução das Exportações de Vinhos Espumantes e Espumosos por Mercado</t>
  </si>
  <si>
    <t>22 - Evolução das Exportações de Vinhos Espumantes e Espumosos com Destino a uma Seleção de Mercados</t>
  </si>
  <si>
    <t>23 - Evolução das Exportações de Vinho Licoroso com DOP Porto por Mercado</t>
  </si>
  <si>
    <t>24 - Evolução das Exportações de Vinho Licoroso com DOP Porto com Destino a uma Seleção de Mercados</t>
  </si>
  <si>
    <t>25 - Evolução das Exportações de Vinho Licoroso com DOP Madeira por Mercado</t>
  </si>
  <si>
    <t>26 - Evolução das Exportações de Vinho Licoroso com DOP Madeira com Destino a uma Seleção de Mercados</t>
  </si>
  <si>
    <t>2019 - Dados Definitivos</t>
  </si>
  <si>
    <t>2018 - Dados Definitivos</t>
  </si>
  <si>
    <t>2021  - Dados Preliminares</t>
  </si>
  <si>
    <t>Vinho Certificado</t>
  </si>
  <si>
    <t>2020 - Dados Definitivos - 9 de setembro</t>
  </si>
  <si>
    <t>FRANCA</t>
  </si>
  <si>
    <t>ALEMANHA</t>
  </si>
  <si>
    <t>PAISES BAIXOS</t>
  </si>
  <si>
    <t>BELGICA</t>
  </si>
  <si>
    <t>SUECIA</t>
  </si>
  <si>
    <t>POLONIA</t>
  </si>
  <si>
    <t>ESPANHA</t>
  </si>
  <si>
    <t>DINAMARCA</t>
  </si>
  <si>
    <t>FINLANDIA</t>
  </si>
  <si>
    <t>LUXEMBURGO</t>
  </si>
  <si>
    <t>ITALIA</t>
  </si>
  <si>
    <t>IRLANDA</t>
  </si>
  <si>
    <t>LITUANIA</t>
  </si>
  <si>
    <t>ESTONIA</t>
  </si>
  <si>
    <t>LETONIA</t>
  </si>
  <si>
    <t>AUSTRIA</t>
  </si>
  <si>
    <t>REP. CHECA</t>
  </si>
  <si>
    <t>MALTA</t>
  </si>
  <si>
    <t>REP. ESLOVACA</t>
  </si>
  <si>
    <t>PROV/ABAST.BORDO UE</t>
  </si>
  <si>
    <t>GRECIA</t>
  </si>
  <si>
    <t>jan-set</t>
  </si>
  <si>
    <t>out 19 a set 2020</t>
  </si>
  <si>
    <t>out 20 a set2021</t>
  </si>
  <si>
    <t>Set</t>
  </si>
  <si>
    <t>Exportações por Tipo de Produto - setembro 2021 vs setembro 2020</t>
  </si>
  <si>
    <t>Evolução das Exportações de Vinho (NC 2204) por Mercado / Acondicionamento - setembro 2021 vs setembro 2020</t>
  </si>
  <si>
    <t>Evolução das Exportações com Destino a uma Seleção de Mercados (NC 2204) - setembro 2021 vs setembro 2020</t>
  </si>
  <si>
    <t>E.U.AMERICA</t>
  </si>
  <si>
    <t>REINO UNIDO</t>
  </si>
  <si>
    <t>BRASIL</t>
  </si>
  <si>
    <t>CANADA</t>
  </si>
  <si>
    <t>SUICA</t>
  </si>
  <si>
    <t>ANGOLA</t>
  </si>
  <si>
    <t>CHINA</t>
  </si>
  <si>
    <t>NORUEGA</t>
  </si>
  <si>
    <t>FEDERAÇÃO RUSSA</t>
  </si>
  <si>
    <t>JAPAO</t>
  </si>
  <si>
    <t>GUINE BISSAU</t>
  </si>
  <si>
    <t>COREIA DO SUL</t>
  </si>
  <si>
    <t>MACAU</t>
  </si>
  <si>
    <t>ROMENIA</t>
  </si>
  <si>
    <t>REINO UNIDO (IRLANDA DO NORTE)</t>
  </si>
  <si>
    <t>CHIPRE</t>
  </si>
  <si>
    <t>AUSTRALIA</t>
  </si>
  <si>
    <t>S.TOME PRINCIPE</t>
  </si>
  <si>
    <t>UCRANIA</t>
  </si>
  <si>
    <t>MOCAMBIQUE</t>
  </si>
  <si>
    <t>PAISES PT N/ DETERM.</t>
  </si>
  <si>
    <t>CABO VERDE</t>
  </si>
  <si>
    <t>SUAZILANDIA</t>
  </si>
  <si>
    <t>NOVA ZELANDIA</t>
  </si>
  <si>
    <t>ISRAEL</t>
  </si>
  <si>
    <t>SINGAPURA</t>
  </si>
  <si>
    <t>MEXICO</t>
  </si>
  <si>
    <t>HONG-KONG</t>
  </si>
  <si>
    <t>COSTA DO MARFIM</t>
  </si>
  <si>
    <t>BIELORRUSSIA</t>
  </si>
  <si>
    <t>BULGARIA</t>
  </si>
  <si>
    <t>COLOMBIA</t>
  </si>
  <si>
    <t>NIGERIA</t>
  </si>
  <si>
    <t>TAIWAN</t>
  </si>
  <si>
    <t>MARROCOS</t>
  </si>
  <si>
    <t>URUGUAI</t>
  </si>
  <si>
    <t>ISLANDIA</t>
  </si>
  <si>
    <t>AFRICA DO SUL</t>
  </si>
  <si>
    <t>HUNGRIA</t>
  </si>
  <si>
    <t>RUANDA</t>
  </si>
  <si>
    <t>GANA</t>
  </si>
  <si>
    <t>TURQUIA</t>
  </si>
  <si>
    <t>FILIPINAS</t>
  </si>
  <si>
    <t>EMIRATOS ARABES</t>
  </si>
  <si>
    <t>TIMOR LESTE</t>
  </si>
  <si>
    <t>SENEGAL</t>
  </si>
  <si>
    <t>ZAIRE</t>
  </si>
  <si>
    <t>QUENIA</t>
  </si>
  <si>
    <t>INDONESIA</t>
  </si>
  <si>
    <t>CATAR</t>
  </si>
  <si>
    <t>TAILANDIA</t>
  </si>
  <si>
    <t>5 - Exportações por Tipo de produto - setembro 2021 vs setembro 2020</t>
  </si>
  <si>
    <t>7 - Evolução das Exportações de Vinho (NC 2204) por Mercado / Acondicionamento - setembro 2021 vs setembro 2020</t>
  </si>
  <si>
    <t>9 - Evolução das Exportações com Destino a uma Selecção de Mercado - setembro 2021 vs setembro 2020</t>
  </si>
  <si>
    <t>ANDORRA</t>
  </si>
  <si>
    <t>NAMIBIA</t>
  </si>
  <si>
    <t>VENEZUELA</t>
  </si>
  <si>
    <t xml:space="preserve">Setembro 2021 versus Setembro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</si>
</sst>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.0%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483">
    <xf numFmtId="0" fontId="0" fillId="0" borderId="0" xfId="0"/>
    <xf numFmtId="0" fontId="0" fillId="0" borderId="0" xfId="0" applyBorder="1"/>
    <xf numFmtId="0" fontId="8" fillId="0" borderId="0" xfId="0" applyFont="1"/>
    <xf numFmtId="3" fontId="0" fillId="0" borderId="0" xfId="0" applyNumberFormat="1" applyBorder="1"/>
    <xf numFmtId="164" fontId="0" fillId="0" borderId="0" xfId="0" applyNumberFormat="1" applyBorder="1"/>
    <xf numFmtId="0" fontId="10" fillId="0" borderId="0" xfId="0" applyFont="1" applyBorder="1"/>
    <xf numFmtId="0" fontId="11" fillId="0" borderId="0" xfId="0" applyFont="1"/>
    <xf numFmtId="0" fontId="7" fillId="0" borderId="0" xfId="1"/>
    <xf numFmtId="0" fontId="0" fillId="0" borderId="0" xfId="0" applyFill="1" applyBorder="1"/>
    <xf numFmtId="0" fontId="10" fillId="0" borderId="0" xfId="0" applyFont="1"/>
    <xf numFmtId="0" fontId="0" fillId="0" borderId="0" xfId="0" applyAlignment="1">
      <alignment vertical="top" wrapText="1"/>
    </xf>
    <xf numFmtId="0" fontId="12" fillId="0" borderId="0" xfId="0" applyFont="1"/>
    <xf numFmtId="0" fontId="8" fillId="0" borderId="0" xfId="0" applyFont="1" applyBorder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Font="1" applyBorder="1"/>
    <xf numFmtId="2" fontId="0" fillId="0" borderId="0" xfId="0" applyNumberFormat="1" applyFont="1" applyBorder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2" fontId="0" fillId="0" borderId="2" xfId="0" applyNumberForma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3" fontId="8" fillId="0" borderId="6" xfId="0" applyNumberFormat="1" applyFont="1" applyFill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0" xfId="0" applyAlignment="1"/>
    <xf numFmtId="0" fontId="9" fillId="2" borderId="2" xfId="0" applyFont="1" applyFill="1" applyBorder="1" applyAlignment="1">
      <alignment horizontal="center"/>
    </xf>
    <xf numFmtId="0" fontId="8" fillId="0" borderId="0" xfId="0" applyFont="1" applyFill="1" applyBorder="1"/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0" xfId="0" applyFont="1" applyFill="1" applyBorder="1"/>
    <xf numFmtId="0" fontId="10" fillId="0" borderId="2" xfId="0" applyFont="1" applyBorder="1"/>
    <xf numFmtId="164" fontId="10" fillId="0" borderId="0" xfId="0" applyNumberFormat="1" applyFont="1" applyBorder="1"/>
    <xf numFmtId="0" fontId="8" fillId="0" borderId="4" xfId="0" applyFont="1" applyBorder="1"/>
    <xf numFmtId="164" fontId="5" fillId="0" borderId="18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/>
    <xf numFmtId="164" fontId="5" fillId="0" borderId="27" xfId="0" applyNumberFormat="1" applyFont="1" applyFill="1" applyBorder="1" applyAlignment="1"/>
    <xf numFmtId="0" fontId="0" fillId="0" borderId="4" xfId="0" applyBorder="1" applyAlignment="1"/>
    <xf numFmtId="164" fontId="5" fillId="0" borderId="18" xfId="0" applyNumberFormat="1" applyFont="1" applyFill="1" applyBorder="1" applyAlignment="1"/>
    <xf numFmtId="164" fontId="5" fillId="0" borderId="23" xfId="0" applyNumberFormat="1" applyFont="1" applyFill="1" applyBorder="1" applyAlignment="1"/>
    <xf numFmtId="164" fontId="5" fillId="0" borderId="29" xfId="0" applyNumberFormat="1" applyFont="1" applyFill="1" applyBorder="1" applyAlignment="1"/>
    <xf numFmtId="164" fontId="5" fillId="0" borderId="17" xfId="0" applyNumberFormat="1" applyFont="1" applyFill="1" applyBorder="1" applyAlignment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Fill="1" applyBorder="1" applyAlignment="1"/>
    <xf numFmtId="164" fontId="5" fillId="0" borderId="32" xfId="0" applyNumberFormat="1" applyFont="1" applyFill="1" applyBorder="1" applyAlignment="1"/>
    <xf numFmtId="164" fontId="5" fillId="0" borderId="34" xfId="0" applyNumberFormat="1" applyFont="1" applyFill="1" applyBorder="1" applyAlignment="1"/>
    <xf numFmtId="164" fontId="5" fillId="0" borderId="35" xfId="0" applyNumberFormat="1" applyFont="1" applyFill="1" applyBorder="1" applyAlignment="1"/>
    <xf numFmtId="164" fontId="5" fillId="0" borderId="28" xfId="0" applyNumberFormat="1" applyFont="1" applyFill="1" applyBorder="1" applyAlignment="1"/>
    <xf numFmtId="2" fontId="8" fillId="0" borderId="4" xfId="0" applyNumberFormat="1" applyFont="1" applyBorder="1"/>
    <xf numFmtId="2" fontId="0" fillId="0" borderId="12" xfId="0" applyNumberFormat="1" applyFont="1" applyBorder="1"/>
    <xf numFmtId="2" fontId="0" fillId="0" borderId="9" xfId="0" applyNumberFormat="1" applyFont="1" applyBorder="1"/>
    <xf numFmtId="2" fontId="9" fillId="0" borderId="3" xfId="0" applyNumberFormat="1" applyFont="1" applyBorder="1"/>
    <xf numFmtId="164" fontId="9" fillId="0" borderId="17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8" fillId="0" borderId="7" xfId="0" applyNumberFormat="1" applyFont="1" applyBorder="1"/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Fill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 applyBorder="1"/>
    <xf numFmtId="0" fontId="6" fillId="0" borderId="0" xfId="0" applyFont="1"/>
    <xf numFmtId="164" fontId="5" fillId="0" borderId="1" xfId="0" applyNumberFormat="1" applyFont="1" applyFill="1" applyBorder="1" applyAlignment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0" fontId="6" fillId="0" borderId="0" xfId="0" applyFont="1" applyFill="1"/>
    <xf numFmtId="6" fontId="8" fillId="0" borderId="0" xfId="0" applyNumberFormat="1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3" fontId="6" fillId="0" borderId="0" xfId="0" applyNumberFormat="1" applyFont="1" applyFill="1"/>
    <xf numFmtId="0" fontId="0" fillId="0" borderId="4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0" borderId="7" xfId="0" applyFont="1" applyFill="1" applyBorder="1" applyAlignment="1">
      <alignment horizontal="center"/>
    </xf>
    <xf numFmtId="0" fontId="6" fillId="0" borderId="0" xfId="0" applyFont="1" applyBorder="1" applyAlignment="1"/>
    <xf numFmtId="3" fontId="0" fillId="0" borderId="33" xfId="0" applyNumberFormat="1" applyBorder="1" applyAlignment="1"/>
    <xf numFmtId="3" fontId="0" fillId="0" borderId="24" xfId="0" applyNumberFormat="1" applyBorder="1" applyAlignment="1"/>
    <xf numFmtId="164" fontId="0" fillId="0" borderId="46" xfId="0" applyNumberFormat="1" applyBorder="1" applyAlignment="1"/>
    <xf numFmtId="3" fontId="0" fillId="0" borderId="32" xfId="0" applyNumberFormat="1" applyBorder="1" applyAlignment="1"/>
    <xf numFmtId="3" fontId="0" fillId="0" borderId="47" xfId="0" applyNumberFormat="1" applyBorder="1" applyAlignment="1"/>
    <xf numFmtId="164" fontId="0" fillId="0" borderId="34" xfId="0" applyNumberFormat="1" applyBorder="1" applyAlignment="1"/>
    <xf numFmtId="164" fontId="5" fillId="0" borderId="48" xfId="0" applyNumberFormat="1" applyFont="1" applyFill="1" applyBorder="1" applyAlignment="1"/>
    <xf numFmtId="0" fontId="0" fillId="0" borderId="36" xfId="0" applyBorder="1" applyAlignment="1"/>
    <xf numFmtId="164" fontId="5" fillId="0" borderId="49" xfId="0" applyNumberFormat="1" applyFont="1" applyFill="1" applyBorder="1" applyAlignment="1"/>
    <xf numFmtId="3" fontId="0" fillId="0" borderId="2" xfId="0" applyNumberFormat="1" applyBorder="1" applyAlignment="1"/>
    <xf numFmtId="3" fontId="0" fillId="0" borderId="48" xfId="0" applyNumberFormat="1" applyBorder="1" applyAlignment="1"/>
    <xf numFmtId="164" fontId="0" fillId="0" borderId="43" xfId="0" applyNumberFormat="1" applyBorder="1" applyAlignment="1"/>
    <xf numFmtId="164" fontId="0" fillId="0" borderId="44" xfId="0" applyNumberFormat="1" applyBorder="1" applyAlignment="1"/>
    <xf numFmtId="164" fontId="0" fillId="0" borderId="42" xfId="0" applyNumberFormat="1" applyBorder="1" applyAlignment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0" borderId="7" xfId="0" applyFont="1" applyFill="1" applyBorder="1" applyAlignment="1"/>
    <xf numFmtId="6" fontId="8" fillId="0" borderId="0" xfId="0" applyNumberFormat="1" applyFont="1" applyAlignment="1"/>
    <xf numFmtId="0" fontId="13" fillId="0" borderId="0" xfId="0" applyFont="1" applyFill="1" applyBorder="1" applyAlignment="1"/>
    <xf numFmtId="0" fontId="13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3" xfId="0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0" fontId="9" fillId="2" borderId="81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3" fontId="8" fillId="0" borderId="31" xfId="0" applyNumberFormat="1" applyFont="1" applyFill="1" applyBorder="1"/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9" xfId="0" applyFont="1" applyFill="1" applyBorder="1" applyAlignment="1">
      <alignment horizontal="center"/>
    </xf>
    <xf numFmtId="0" fontId="9" fillId="2" borderId="84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0" fillId="0" borderId="32" xfId="0" applyNumberFormat="1" applyFont="1" applyBorder="1"/>
    <xf numFmtId="3" fontId="0" fillId="0" borderId="33" xfId="0" applyNumberFormat="1" applyFont="1" applyBorder="1"/>
    <xf numFmtId="3" fontId="0" fillId="0" borderId="34" xfId="0" applyNumberFormat="1" applyFont="1" applyBorder="1"/>
    <xf numFmtId="3" fontId="0" fillId="0" borderId="24" xfId="0" applyNumberFormat="1" applyFont="1" applyBorder="1"/>
    <xf numFmtId="3" fontId="8" fillId="0" borderId="35" xfId="0" applyNumberFormat="1" applyFont="1" applyBorder="1"/>
    <xf numFmtId="3" fontId="0" fillId="0" borderId="2" xfId="0" applyNumberFormat="1" applyFont="1" applyBorder="1"/>
    <xf numFmtId="164" fontId="5" fillId="0" borderId="8" xfId="0" applyNumberFormat="1" applyFont="1" applyFill="1" applyBorder="1" applyAlignment="1"/>
    <xf numFmtId="164" fontId="5" fillId="0" borderId="14" xfId="0" applyNumberFormat="1" applyFont="1" applyFill="1" applyBorder="1" applyAlignment="1"/>
    <xf numFmtId="164" fontId="5" fillId="0" borderId="0" xfId="0" applyNumberFormat="1" applyFont="1" applyFill="1" applyBorder="1" applyAlignment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5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5" xfId="0" applyNumberFormat="1" applyBorder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3" fontId="0" fillId="0" borderId="20" xfId="0" applyNumberFormat="1" applyBorder="1" applyAlignment="1"/>
    <xf numFmtId="164" fontId="5" fillId="0" borderId="4" xfId="0" applyNumberFormat="1" applyFont="1" applyFill="1" applyBorder="1" applyAlignment="1"/>
    <xf numFmtId="3" fontId="0" fillId="0" borderId="0" xfId="0" applyNumberFormat="1" applyBorder="1" applyAlignment="1"/>
    <xf numFmtId="0" fontId="9" fillId="2" borderId="6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Fill="1" applyBorder="1" applyAlignment="1"/>
    <xf numFmtId="0" fontId="0" fillId="0" borderId="0" xfId="0" applyFont="1" applyBorder="1"/>
    <xf numFmtId="0" fontId="0" fillId="0" borderId="0" xfId="0" applyFont="1" applyFill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3" fontId="0" fillId="0" borderId="3" xfId="0" applyNumberFormat="1" applyFont="1" applyBorder="1"/>
    <xf numFmtId="3" fontId="0" fillId="0" borderId="27" xfId="0" applyNumberFormat="1" applyFont="1" applyBorder="1"/>
    <xf numFmtId="164" fontId="17" fillId="0" borderId="17" xfId="0" applyNumberFormat="1" applyFont="1" applyFill="1" applyBorder="1" applyAlignment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0" fontId="8" fillId="0" borderId="0" xfId="0" applyFont="1" applyFill="1"/>
    <xf numFmtId="3" fontId="0" fillId="0" borderId="2" xfId="0" applyNumberFormat="1" applyFont="1" applyFill="1" applyBorder="1"/>
    <xf numFmtId="3" fontId="0" fillId="0" borderId="24" xfId="0" applyNumberFormat="1" applyFont="1" applyFill="1" applyBorder="1"/>
    <xf numFmtId="2" fontId="0" fillId="0" borderId="2" xfId="0" applyNumberFormat="1" applyFont="1" applyFill="1" applyBorder="1"/>
    <xf numFmtId="2" fontId="0" fillId="0" borderId="24" xfId="0" applyNumberFormat="1" applyFont="1" applyFill="1" applyBorder="1"/>
    <xf numFmtId="0" fontId="0" fillId="0" borderId="2" xfId="0" applyFont="1" applyFill="1" applyBorder="1"/>
    <xf numFmtId="3" fontId="0" fillId="0" borderId="87" xfId="0" applyNumberFormat="1" applyBorder="1" applyAlignment="1"/>
    <xf numFmtId="164" fontId="5" fillId="0" borderId="86" xfId="0" applyNumberFormat="1" applyFont="1" applyFill="1" applyBorder="1" applyAlignment="1"/>
    <xf numFmtId="164" fontId="5" fillId="0" borderId="88" xfId="0" applyNumberFormat="1" applyFont="1" applyFill="1" applyBorder="1" applyAlignment="1"/>
    <xf numFmtId="3" fontId="0" fillId="0" borderId="86" xfId="0" applyNumberFormat="1" applyBorder="1" applyAlignment="1"/>
    <xf numFmtId="3" fontId="0" fillId="0" borderId="89" xfId="0" applyNumberFormat="1" applyBorder="1"/>
    <xf numFmtId="3" fontId="0" fillId="0" borderId="90" xfId="0" applyNumberFormat="1" applyBorder="1"/>
    <xf numFmtId="3" fontId="0" fillId="0" borderId="91" xfId="0" applyNumberFormat="1" applyBorder="1"/>
    <xf numFmtId="0" fontId="8" fillId="0" borderId="0" xfId="0" applyFont="1" applyAlignment="1">
      <alignment horizontal="right"/>
    </xf>
    <xf numFmtId="0" fontId="9" fillId="2" borderId="0" xfId="0" applyFont="1" applyFill="1" applyBorder="1" applyAlignment="1">
      <alignment horizontal="center"/>
    </xf>
    <xf numFmtId="164" fontId="17" fillId="0" borderId="28" xfId="0" applyNumberFormat="1" applyFont="1" applyFill="1" applyBorder="1" applyAlignment="1"/>
    <xf numFmtId="164" fontId="17" fillId="0" borderId="14" xfId="0" applyNumberFormat="1" applyFont="1" applyFill="1" applyBorder="1" applyAlignment="1"/>
    <xf numFmtId="164" fontId="17" fillId="0" borderId="5" xfId="0" applyNumberFormat="1" applyFont="1" applyFill="1" applyBorder="1" applyAlignment="1"/>
    <xf numFmtId="164" fontId="17" fillId="0" borderId="1" xfId="0" applyNumberFormat="1" applyFont="1" applyFill="1" applyBorder="1" applyAlignment="1"/>
    <xf numFmtId="3" fontId="0" fillId="0" borderId="12" xfId="0" applyNumberFormat="1" applyFont="1" applyFill="1" applyBorder="1"/>
    <xf numFmtId="3" fontId="0" fillId="0" borderId="25" xfId="0" applyNumberFormat="1" applyFont="1" applyFill="1" applyBorder="1"/>
    <xf numFmtId="3" fontId="10" fillId="0" borderId="2" xfId="0" applyNumberFormat="1" applyFont="1" applyFill="1" applyBorder="1"/>
    <xf numFmtId="3" fontId="10" fillId="0" borderId="24" xfId="0" applyNumberFormat="1" applyFont="1" applyFill="1" applyBorder="1"/>
    <xf numFmtId="3" fontId="10" fillId="0" borderId="15" xfId="0" applyNumberFormat="1" applyFont="1" applyFill="1" applyBorder="1"/>
    <xf numFmtId="3" fontId="10" fillId="0" borderId="82" xfId="0" applyNumberFormat="1" applyFont="1" applyFill="1" applyBorder="1"/>
    <xf numFmtId="3" fontId="0" fillId="0" borderId="3" xfId="0" applyNumberFormat="1" applyFont="1" applyFill="1" applyBorder="1"/>
    <xf numFmtId="3" fontId="0" fillId="0" borderId="27" xfId="0" applyNumberFormat="1" applyFont="1" applyFill="1" applyBorder="1"/>
    <xf numFmtId="3" fontId="8" fillId="0" borderId="3" xfId="0" applyNumberFormat="1" applyFont="1" applyFill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2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0" fillId="0" borderId="2" xfId="0" applyNumberFormat="1" applyFill="1" applyBorder="1"/>
    <xf numFmtId="3" fontId="0" fillId="0" borderId="24" xfId="0" applyNumberFormat="1" applyFill="1" applyBorder="1"/>
    <xf numFmtId="3" fontId="10" fillId="0" borderId="12" xfId="0" applyNumberFormat="1" applyFont="1" applyFill="1" applyBorder="1"/>
    <xf numFmtId="3" fontId="10" fillId="0" borderId="25" xfId="0" applyNumberFormat="1" applyFont="1" applyFill="1" applyBorder="1"/>
    <xf numFmtId="3" fontId="0" fillId="0" borderId="3" xfId="0" applyNumberFormat="1" applyFill="1" applyBorder="1"/>
    <xf numFmtId="3" fontId="0" fillId="0" borderId="27" xfId="0" applyNumberFormat="1" applyFill="1" applyBorder="1"/>
    <xf numFmtId="3" fontId="8" fillId="0" borderId="27" xfId="0" applyNumberFormat="1" applyFont="1" applyFill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2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" xfId="0" applyNumberFormat="1" applyFill="1" applyBorder="1"/>
    <xf numFmtId="2" fontId="0" fillId="0" borderId="24" xfId="0" applyNumberFormat="1" applyFill="1" applyBorder="1" applyAlignment="1">
      <alignment horizontal="center"/>
    </xf>
    <xf numFmtId="2" fontId="0" fillId="0" borderId="12" xfId="0" applyNumberFormat="1" applyFill="1" applyBorder="1"/>
    <xf numFmtId="2" fontId="0" fillId="0" borderId="25" xfId="0" applyNumberFormat="1" applyFill="1" applyBorder="1" applyAlignment="1">
      <alignment horizontal="center"/>
    </xf>
    <xf numFmtId="2" fontId="0" fillId="0" borderId="10" xfId="0" applyNumberFormat="1" applyFill="1" applyBorder="1"/>
    <xf numFmtId="2" fontId="0" fillId="0" borderId="26" xfId="0" applyNumberFormat="1" applyFill="1" applyBorder="1" applyAlignment="1">
      <alignment horizontal="center"/>
    </xf>
    <xf numFmtId="2" fontId="0" fillId="0" borderId="3" xfId="0" applyNumberFormat="1" applyFill="1" applyBorder="1"/>
    <xf numFmtId="2" fontId="0" fillId="0" borderId="27" xfId="0" applyNumberFormat="1" applyFill="1" applyBorder="1" applyAlignment="1">
      <alignment horizontal="center"/>
    </xf>
    <xf numFmtId="2" fontId="8" fillId="0" borderId="3" xfId="0" applyNumberFormat="1" applyFont="1" applyFill="1" applyBorder="1"/>
    <xf numFmtId="2" fontId="8" fillId="0" borderId="27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3" fontId="10" fillId="0" borderId="19" xfId="0" applyNumberFormat="1" applyFont="1" applyFill="1" applyBorder="1"/>
    <xf numFmtId="3" fontId="10" fillId="0" borderId="33" xfId="0" applyNumberFormat="1" applyFont="1" applyFill="1" applyBorder="1"/>
    <xf numFmtId="2" fontId="17" fillId="0" borderId="2" xfId="0" applyNumberFormat="1" applyFont="1" applyFill="1" applyBorder="1" applyAlignment="1">
      <alignment horizontal="center"/>
    </xf>
    <xf numFmtId="2" fontId="17" fillId="0" borderId="24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17" fillId="0" borderId="3" xfId="0" applyNumberFormat="1" applyFont="1" applyFill="1" applyBorder="1" applyAlignment="1">
      <alignment horizontal="center"/>
    </xf>
    <xf numFmtId="2" fontId="17" fillId="0" borderId="27" xfId="0" applyNumberFormat="1" applyFont="1" applyFill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 applyBorder="1"/>
    <xf numFmtId="164" fontId="18" fillId="4" borderId="0" xfId="0" applyNumberFormat="1" applyFont="1" applyFill="1" applyBorder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2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0" fontId="9" fillId="2" borderId="60" xfId="0" applyFont="1" applyFill="1" applyBorder="1" applyAlignment="1">
      <alignment horizontal="center"/>
    </xf>
    <xf numFmtId="3" fontId="0" fillId="0" borderId="0" xfId="0" applyNumberFormat="1" applyAlignment="1"/>
    <xf numFmtId="0" fontId="9" fillId="2" borderId="38" xfId="0" applyFont="1" applyFill="1" applyBorder="1" applyAlignment="1">
      <alignment horizontal="center" wrapText="1"/>
    </xf>
    <xf numFmtId="0" fontId="9" fillId="2" borderId="93" xfId="0" applyFont="1" applyFill="1" applyBorder="1" applyAlignment="1">
      <alignment horizontal="center" wrapText="1"/>
    </xf>
    <xf numFmtId="164" fontId="5" fillId="0" borderId="88" xfId="0" applyNumberFormat="1" applyFont="1" applyFill="1" applyBorder="1" applyAlignment="1">
      <alignment horizontal="center"/>
    </xf>
    <xf numFmtId="0" fontId="9" fillId="2" borderId="94" xfId="0" applyFont="1" applyFill="1" applyBorder="1" applyAlignment="1">
      <alignment horizontal="center" vertical="center"/>
    </xf>
    <xf numFmtId="0" fontId="9" fillId="2" borderId="95" xfId="0" applyFont="1" applyFill="1" applyBorder="1" applyAlignment="1">
      <alignment horizontal="center"/>
    </xf>
    <xf numFmtId="0" fontId="9" fillId="0" borderId="89" xfId="0" applyFont="1" applyFill="1" applyBorder="1" applyAlignment="1">
      <alignment horizontal="center"/>
    </xf>
    <xf numFmtId="0" fontId="9" fillId="2" borderId="9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0" borderId="52" xfId="0" applyFont="1" applyFill="1" applyBorder="1" applyAlignment="1">
      <alignment vertical="center"/>
    </xf>
    <xf numFmtId="0" fontId="7" fillId="0" borderId="0" xfId="1" applyFill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64" fontId="5" fillId="0" borderId="18" xfId="0" applyNumberFormat="1" applyFont="1" applyBorder="1"/>
    <xf numFmtId="3" fontId="0" fillId="0" borderId="25" xfId="0" applyNumberFormat="1" applyBorder="1"/>
    <xf numFmtId="164" fontId="5" fillId="0" borderId="23" xfId="0" applyNumberFormat="1" applyFont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2" fontId="0" fillId="0" borderId="12" xfId="0" applyNumberFormat="1" applyBorder="1"/>
    <xf numFmtId="2" fontId="0" fillId="0" borderId="25" xfId="0" applyNumberFormat="1" applyBorder="1" applyAlignment="1">
      <alignment horizontal="center"/>
    </xf>
    <xf numFmtId="3" fontId="10" fillId="0" borderId="15" xfId="0" applyNumberFormat="1" applyFont="1" applyBorder="1"/>
    <xf numFmtId="3" fontId="10" fillId="0" borderId="82" xfId="0" applyNumberFormat="1" applyFont="1" applyBorder="1"/>
    <xf numFmtId="164" fontId="5" fillId="0" borderId="29" xfId="0" applyNumberFormat="1" applyFont="1" applyBorder="1"/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164" fontId="5" fillId="0" borderId="17" xfId="0" applyNumberFormat="1" applyFont="1" applyBorder="1"/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3" fontId="8" fillId="0" borderId="3" xfId="0" applyNumberFormat="1" applyFont="1" applyBorder="1"/>
    <xf numFmtId="3" fontId="8" fillId="0" borderId="27" xfId="0" applyNumberFormat="1" applyFont="1" applyBorder="1"/>
    <xf numFmtId="2" fontId="8" fillId="0" borderId="27" xfId="0" applyNumberFormat="1" applyFont="1" applyBorder="1" applyAlignment="1">
      <alignment horizontal="center"/>
    </xf>
    <xf numFmtId="164" fontId="5" fillId="0" borderId="8" xfId="0" applyNumberFormat="1" applyFont="1" applyBorder="1"/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18" xfId="0" applyNumberFormat="1" applyFont="1" applyBorder="1"/>
    <xf numFmtId="164" fontId="10" fillId="4" borderId="0" xfId="0" applyNumberFormat="1" applyFont="1" applyFill="1"/>
    <xf numFmtId="164" fontId="17" fillId="0" borderId="17" xfId="0" applyNumberFormat="1" applyFont="1" applyBorder="1"/>
    <xf numFmtId="164" fontId="17" fillId="0" borderId="1" xfId="0" applyNumberFormat="1" applyFont="1" applyBorder="1"/>
    <xf numFmtId="164" fontId="5" fillId="0" borderId="30" xfId="0" applyNumberFormat="1" applyFont="1" applyBorder="1"/>
    <xf numFmtId="164" fontId="18" fillId="4" borderId="0" xfId="0" applyNumberFormat="1" applyFont="1" applyFill="1"/>
    <xf numFmtId="164" fontId="17" fillId="0" borderId="5" xfId="0" applyNumberFormat="1" applyFont="1" applyBorder="1"/>
    <xf numFmtId="6" fontId="9" fillId="2" borderId="63" xfId="0" applyNumberFormat="1" applyFont="1" applyFill="1" applyBorder="1" applyAlignment="1">
      <alignment horizontal="center"/>
    </xf>
    <xf numFmtId="164" fontId="0" fillId="0" borderId="0" xfId="0" applyNumberFormat="1"/>
    <xf numFmtId="164" fontId="14" fillId="4" borderId="35" xfId="0" applyNumberFormat="1" applyFont="1" applyFill="1" applyBorder="1"/>
    <xf numFmtId="0" fontId="0" fillId="0" borderId="2" xfId="0" applyFill="1" applyBorder="1"/>
    <xf numFmtId="3" fontId="0" fillId="0" borderId="33" xfId="0" applyNumberFormat="1" applyFill="1" applyBorder="1"/>
    <xf numFmtId="164" fontId="5" fillId="0" borderId="18" xfId="0" applyNumberFormat="1" applyFont="1" applyFill="1" applyBorder="1"/>
    <xf numFmtId="2" fontId="0" fillId="0" borderId="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164" fontId="0" fillId="0" borderId="0" xfId="0" applyNumberFormat="1" applyFill="1"/>
    <xf numFmtId="4" fontId="0" fillId="0" borderId="0" xfId="0" applyNumberFormat="1"/>
    <xf numFmtId="0" fontId="17" fillId="0" borderId="0" xfId="0" applyFont="1"/>
    <xf numFmtId="0" fontId="0" fillId="0" borderId="11" xfId="0" applyBorder="1"/>
    <xf numFmtId="0" fontId="0" fillId="0" borderId="16" xfId="0" applyBorder="1"/>
    <xf numFmtId="164" fontId="0" fillId="0" borderId="0" xfId="0" applyNumberFormat="1" applyFill="1" applyBorder="1"/>
    <xf numFmtId="0" fontId="9" fillId="2" borderId="38" xfId="0" applyFont="1" applyFill="1" applyBorder="1" applyAlignment="1">
      <alignment horizontal="center" vertical="center" wrapText="1"/>
    </xf>
    <xf numFmtId="3" fontId="0" fillId="0" borderId="31" xfId="0" applyNumberFormat="1" applyBorder="1"/>
    <xf numFmtId="4" fontId="0" fillId="0" borderId="33" xfId="0" applyNumberFormat="1" applyBorder="1"/>
    <xf numFmtId="164" fontId="17" fillId="0" borderId="0" xfId="0" applyNumberFormat="1" applyFont="1"/>
    <xf numFmtId="0" fontId="15" fillId="0" borderId="0" xfId="0" applyFont="1" applyAlignment="1">
      <alignment horizontal="center"/>
    </xf>
    <xf numFmtId="0" fontId="9" fillId="2" borderId="5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97" xfId="0" applyFont="1" applyFill="1" applyBorder="1" applyAlignment="1">
      <alignment horizontal="center" vertical="center" wrapText="1"/>
    </xf>
    <xf numFmtId="0" fontId="9" fillId="2" borderId="8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/>
    </xf>
    <xf numFmtId="0" fontId="9" fillId="2" borderId="98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6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/>
    </xf>
    <xf numFmtId="0" fontId="16" fillId="2" borderId="61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92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/>
    </xf>
    <xf numFmtId="0" fontId="9" fillId="2" borderId="60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9" xfId="0" applyFont="1" applyFill="1" applyBorder="1" applyAlignment="1">
      <alignment horizontal="center"/>
    </xf>
    <xf numFmtId="0" fontId="9" fillId="2" borderId="65" xfId="0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3">
    <cellStyle name="Hiperligação" xfId="1" builtinId="8"/>
    <cellStyle name="Normal" xfId="0" builtinId="0"/>
    <cellStyle name="Normal 2" xfId="2" xr:uid="{00000000-0005-0000-0000-000002000000}"/>
  </cellStyles>
  <dxfs count="20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'1'!$B$6:$O$6</c:f>
              <c:numCache>
                <c:formatCode>#,##0</c:formatCode>
                <c:ptCount val="14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856189.67599999951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9-48B1-8D03-FA1F24AE4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'1'!$B$30:$O$30</c:f>
              <c:numCache>
                <c:formatCode>#,##0</c:formatCode>
                <c:ptCount val="14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3-444F-92EA-98DEEF5C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'1'!$B$32:$O$32</c:f>
              <c:numCache>
                <c:formatCode>#,##0</c:formatCode>
                <c:ptCount val="14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E-4844-8D43-AD707D7AF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1B-409E-A2AC-7274B0FBA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'1'!$B$8:$O$8</c:f>
              <c:numCache>
                <c:formatCode>#,##0</c:formatCode>
                <c:ptCount val="14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7-48F7-B5C1-ABDA45045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'1'!$B$10:$O$10</c:f>
              <c:numCache>
                <c:formatCode>#,##0</c:formatCode>
                <c:ptCount val="14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689934.96299999952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8-48A7-A065-96C1AFEED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E-49F1-8CD3-D98C9A269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'1'!$B$17:$O$17</c:f>
              <c:numCache>
                <c:formatCode>#,##0</c:formatCode>
                <c:ptCount val="14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9-41B5-B6C4-BE873346F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'1'!$B$19:$O$19</c:f>
              <c:numCache>
                <c:formatCode>#,##0</c:formatCode>
                <c:ptCount val="14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1-4561-8B87-AAE832190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'1'!$B$21:$O$21</c:f>
              <c:numCache>
                <c:formatCode>#,##0</c:formatCode>
                <c:ptCount val="14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8-4FC4-90D7-89277E6B4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73-4A96-8973-49D6C42A1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'1'!$B$28:$O$28</c:f>
              <c:numCache>
                <c:formatCode>#,##0</c:formatCode>
                <c:ptCount val="14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2-4408-B093-863852791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5</xdr:row>
      <xdr:rowOff>76200</xdr:rowOff>
    </xdr:from>
    <xdr:to>
      <xdr:col>16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</xdr:colOff>
      <xdr:row>7</xdr:row>
      <xdr:rowOff>0</xdr:rowOff>
    </xdr:from>
    <xdr:to>
      <xdr:col>16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76200</xdr:colOff>
      <xdr:row>9</xdr:row>
      <xdr:rowOff>0</xdr:rowOff>
    </xdr:from>
    <xdr:to>
      <xdr:col>16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16</xdr:row>
      <xdr:rowOff>28575</xdr:rowOff>
    </xdr:from>
    <xdr:to>
      <xdr:col>15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1219200</xdr:colOff>
      <xdr:row>19</xdr:row>
      <xdr:rowOff>200025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47625</xdr:colOff>
      <xdr:row>27</xdr:row>
      <xdr:rowOff>104775</xdr:rowOff>
    </xdr:from>
    <xdr:to>
      <xdr:col>16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47625</xdr:colOff>
      <xdr:row>28</xdr:row>
      <xdr:rowOff>352424</xdr:rowOff>
    </xdr:from>
    <xdr:to>
      <xdr:col>16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57150</xdr:colOff>
      <xdr:row>31</xdr:row>
      <xdr:rowOff>95250</xdr:rowOff>
    </xdr:from>
    <xdr:to>
      <xdr:col>16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0</xdr:colOff>
      <xdr:row>33</xdr:row>
      <xdr:rowOff>0</xdr:rowOff>
    </xdr:from>
    <xdr:to>
      <xdr:col>15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60"/>
  <sheetViews>
    <sheetView showGridLines="0" showRowColHeaders="0" tabSelected="1" zoomScaleNormal="100" workbookViewId="0">
      <selection activeCell="O16" sqref="O16"/>
    </sheetView>
  </sheetViews>
  <sheetFormatPr defaultRowHeight="15" x14ac:dyDescent="0.25"/>
  <cols>
    <col min="1" max="1" width="3.140625" customWidth="1"/>
  </cols>
  <sheetData>
    <row r="2" spans="2:11" ht="15.75" x14ac:dyDescent="0.25">
      <c r="E2" s="423" t="s">
        <v>25</v>
      </c>
      <c r="F2" s="423"/>
      <c r="G2" s="423"/>
      <c r="H2" s="423"/>
      <c r="I2" s="423"/>
      <c r="J2" s="423"/>
      <c r="K2" s="423"/>
    </row>
    <row r="3" spans="2:11" ht="15.75" x14ac:dyDescent="0.25">
      <c r="E3" s="423" t="s">
        <v>238</v>
      </c>
      <c r="F3" s="423"/>
      <c r="G3" s="423"/>
      <c r="H3" s="423"/>
      <c r="I3" s="423"/>
      <c r="J3" s="423"/>
      <c r="K3" s="423"/>
    </row>
    <row r="7" spans="2:11" ht="15.95" customHeight="1" x14ac:dyDescent="0.25"/>
    <row r="8" spans="2:11" ht="15.95" customHeight="1" x14ac:dyDescent="0.25">
      <c r="B8" s="7" t="s">
        <v>26</v>
      </c>
      <c r="C8" s="7"/>
    </row>
    <row r="9" spans="2:11" ht="15.95" customHeight="1" x14ac:dyDescent="0.25"/>
    <row r="10" spans="2:11" ht="15.95" customHeight="1" x14ac:dyDescent="0.25">
      <c r="B10" s="7" t="s">
        <v>114</v>
      </c>
      <c r="G10" t="s">
        <v>95</v>
      </c>
    </row>
    <row r="11" spans="2:11" ht="15.95" customHeight="1" x14ac:dyDescent="0.25"/>
    <row r="12" spans="2:11" ht="15.95" customHeight="1" x14ac:dyDescent="0.25">
      <c r="B12" s="7" t="s">
        <v>110</v>
      </c>
    </row>
    <row r="13" spans="2:11" ht="15.95" customHeight="1" x14ac:dyDescent="0.25">
      <c r="B13" s="7"/>
      <c r="C13" s="7"/>
      <c r="D13" s="7"/>
      <c r="E13" s="7"/>
      <c r="F13" s="7"/>
      <c r="G13" s="7"/>
    </row>
    <row r="14" spans="2:11" ht="15.95" customHeight="1" x14ac:dyDescent="0.25">
      <c r="B14" s="7" t="s">
        <v>109</v>
      </c>
      <c r="C14" s="7"/>
      <c r="D14" s="7"/>
      <c r="E14" s="7"/>
      <c r="F14" s="7"/>
      <c r="G14" s="7"/>
    </row>
    <row r="15" spans="2:11" ht="15.95" customHeight="1" x14ac:dyDescent="0.25"/>
    <row r="16" spans="2:11" ht="15.95" customHeight="1" x14ac:dyDescent="0.25">
      <c r="B16" s="7" t="s">
        <v>113</v>
      </c>
    </row>
    <row r="17" spans="2:8" ht="15.95" customHeight="1" x14ac:dyDescent="0.25">
      <c r="B17" s="7"/>
    </row>
    <row r="18" spans="2:8" ht="15.95" customHeight="1" x14ac:dyDescent="0.25">
      <c r="B18" s="7" t="s">
        <v>232</v>
      </c>
    </row>
    <row r="19" spans="2:8" ht="15.95" customHeight="1" x14ac:dyDescent="0.25">
      <c r="B19" s="7"/>
    </row>
    <row r="20" spans="2:8" ht="15.95" customHeight="1" x14ac:dyDescent="0.25">
      <c r="B20" s="374" t="s">
        <v>129</v>
      </c>
    </row>
    <row r="21" spans="2:8" ht="15.95" customHeight="1" x14ac:dyDescent="0.25">
      <c r="B21" s="7"/>
    </row>
    <row r="22" spans="2:8" ht="15.95" customHeight="1" x14ac:dyDescent="0.25">
      <c r="B22" s="7" t="s">
        <v>233</v>
      </c>
    </row>
    <row r="23" spans="2:8" ht="15.95" customHeight="1" x14ac:dyDescent="0.25"/>
    <row r="24" spans="2:8" ht="15.95" customHeight="1" x14ac:dyDescent="0.25">
      <c r="B24" s="374" t="s">
        <v>130</v>
      </c>
    </row>
    <row r="25" spans="2:8" ht="15.95" customHeight="1" x14ac:dyDescent="0.25">
      <c r="B25" s="13"/>
    </row>
    <row r="26" spans="2:8" ht="15.95" customHeight="1" x14ac:dyDescent="0.25">
      <c r="B26" s="374" t="s">
        <v>234</v>
      </c>
    </row>
    <row r="27" spans="2:8" ht="15.95" customHeight="1" x14ac:dyDescent="0.25">
      <c r="B27" s="7"/>
      <c r="C27" s="7"/>
      <c r="D27" s="7"/>
      <c r="E27" s="7"/>
      <c r="F27" s="7"/>
      <c r="G27" s="7"/>
      <c r="H27" s="7"/>
    </row>
    <row r="28" spans="2:8" ht="15.95" customHeight="1" x14ac:dyDescent="0.25">
      <c r="B28" s="374" t="s">
        <v>131</v>
      </c>
    </row>
    <row r="29" spans="2:8" ht="15.95" customHeight="1" x14ac:dyDescent="0.25">
      <c r="B29" s="7"/>
    </row>
    <row r="30" spans="2:8" x14ac:dyDescent="0.25">
      <c r="B30" s="374" t="s">
        <v>132</v>
      </c>
    </row>
    <row r="31" spans="2:8" x14ac:dyDescent="0.25">
      <c r="B31" s="7"/>
    </row>
    <row r="32" spans="2:8" x14ac:dyDescent="0.25">
      <c r="B32" s="374" t="s">
        <v>133</v>
      </c>
    </row>
    <row r="33" spans="2:11" x14ac:dyDescent="0.25">
      <c r="B33" s="7"/>
    </row>
    <row r="34" spans="2:11" x14ac:dyDescent="0.25">
      <c r="B34" s="374" t="s">
        <v>134</v>
      </c>
    </row>
    <row r="36" spans="2:11" x14ac:dyDescent="0.25">
      <c r="B36" s="374" t="s">
        <v>135</v>
      </c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374" t="s">
        <v>136</v>
      </c>
    </row>
    <row r="39" spans="2:11" x14ac:dyDescent="0.25">
      <c r="B39" s="374"/>
    </row>
    <row r="40" spans="2:11" x14ac:dyDescent="0.25">
      <c r="B40" s="374" t="s">
        <v>137</v>
      </c>
    </row>
    <row r="42" spans="2:11" x14ac:dyDescent="0.25">
      <c r="B42" s="374" t="s">
        <v>138</v>
      </c>
    </row>
    <row r="44" spans="2:11" x14ac:dyDescent="0.25">
      <c r="B44" s="374" t="s">
        <v>139</v>
      </c>
    </row>
    <row r="46" spans="2:11" x14ac:dyDescent="0.25">
      <c r="B46" s="374" t="s">
        <v>140</v>
      </c>
    </row>
    <row r="48" spans="2:11" x14ac:dyDescent="0.25">
      <c r="B48" s="374" t="s">
        <v>141</v>
      </c>
    </row>
    <row r="50" spans="2:2" x14ac:dyDescent="0.25">
      <c r="B50" s="374" t="s">
        <v>142</v>
      </c>
    </row>
    <row r="52" spans="2:2" x14ac:dyDescent="0.25">
      <c r="B52" s="374" t="s">
        <v>143</v>
      </c>
    </row>
    <row r="54" spans="2:2" x14ac:dyDescent="0.25">
      <c r="B54" s="374" t="s">
        <v>144</v>
      </c>
    </row>
    <row r="56" spans="2:2" x14ac:dyDescent="0.25">
      <c r="B56" s="374" t="s">
        <v>145</v>
      </c>
    </row>
    <row r="58" spans="2:2" x14ac:dyDescent="0.25">
      <c r="B58" s="374" t="s">
        <v>146</v>
      </c>
    </row>
    <row r="60" spans="2:2" x14ac:dyDescent="0.25">
      <c r="B60" s="374" t="s">
        <v>147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5'!A1" display="5 - Exportações por Tipo de produto - fevereiro 2021 vs fevereiro 2020" xr:uid="{E9B1E9FC-9FF7-4195-87D6-3006A0CEF0A2}"/>
    <hyperlink ref="B20" location="'6'!A1" display="6 - Evolução das Exportações de Vinho (NC 2204) por Mercado / Acondicionamento" xr:uid="{56FF14C1-E2A3-483B-A1FF-E6EC5C395427}"/>
    <hyperlink ref="B22" location="'7'!A1" display="7 - Evolução das Exportações de Vinho (NC 2204) por Mercado / Acondicionamento - fevereiro 2021 vs fevereiro 2020" xr:uid="{F4E8D403-A921-450E-8B5C-7BDED51D6FCE}"/>
    <hyperlink ref="B24" location="'8'!A1" display="8 - Evolução das Exportações com Destino a uma Selecção de Mercados" xr:uid="{54F53325-7E45-40D8-91BE-AF0ABBD7EF28}"/>
    <hyperlink ref="B26" location="'9'!A1" display="9 - Evolução das Exportações com Destino a uma Selecção de Mercado - fevereiro 2021 vs fevereiro 2020" xr:uid="{54C55F9D-1FA0-4654-8A8B-3B4FA99B9E16}"/>
    <hyperlink ref="B28" location="'10'!A1" display="10 - Evolução das Exportações de Vinho com DOP + IGP + Vinho ( ex-vinho mesa) por Mercado / Acondicionamento" xr:uid="{EA9D33F2-4AD5-4EE8-A048-36923BBD85BA}"/>
    <hyperlink ref="B30" location="'11'!A1" display="11 - Evolução das Exportações de Vinho com DOP + Vinho com IGP + Vinho (ex-vinho mesa) com Destino a uma Selecção de Mercados" xr:uid="{30DD850B-1E4A-4E70-AB04-C6DC3D89DFED}"/>
    <hyperlink ref="B32" location="'12'!A1" display="12 - Evolução das Exportações de Vinho com DOP + IGP por Mercado / Acondicionamento" xr:uid="{B9DEB847-51C4-4A0E-9D56-35301BC50610}"/>
    <hyperlink ref="B34" location="'13'!A1" display="13 - Evolução das Exportações de Vinho com DOP + Vinho com IGP com Destino a uma Selecção de Mercados" xr:uid="{80FD4D7E-7306-4B27-BB2E-AE035CD05539}"/>
    <hyperlink ref="B36" location="'14'!A1" display="14 - Evolução das Exportações de Vinho com DOP por Mercado / Acondicionamento" xr:uid="{48661EB9-B113-4F34-9144-8051207985CA}"/>
    <hyperlink ref="B38" location="'15'!A1" display="15 - Evolução das Exportações de Vinho com DOP com Destino a uma Selecção de Mercados" xr:uid="{92875B0D-926B-45F3-9A80-BDEAE4CDD9AA}"/>
    <hyperlink ref="B40" location="'16'!A1" display="16 - Evolução das Exportações de Vinho com DOP Vinho Verde -  Branco e Acondicionamento até 2 litros - com Destino a uma Seleção de Mercados" xr:uid="{1600B932-6478-4ED2-83F2-CD4E43FF9EF9}"/>
    <hyperlink ref="B42" location="'17'!A1" display="17 - Evolução das Exportações de Vinho com IGP por Mercado / Acondicionamento" xr:uid="{6263D861-1850-4E3A-A173-3B67C751DE14}"/>
    <hyperlink ref="B44" location="'18'!A1" display="18 - Evolução das Exportações de Vinho com IGP com Destino a uma Seleção de Mercados" xr:uid="{B3868B5E-2771-43CF-9802-52F64E2AC8A7}"/>
    <hyperlink ref="B46" location="'19'!A1" display="19 - Evolução das Exportações de Vinho ( ex-vinho mesa) por Mercado / Acondicionamento" xr:uid="{C8408116-018E-402A-A3E2-D8BC1C13F70F}"/>
    <hyperlink ref="B48" location="'20'!A1" display="20 - Evolução das Exportações de Vinho (ex-vinho mesa) com Destino a uma Seleção de Mercados" xr:uid="{4337DBAB-C2E7-4083-94FD-41927BB38508}"/>
    <hyperlink ref="B50" location="'21'!A1" display="21- Evolução das Exportações de Vinhos Espumantes e Espumosos por Mercado" xr:uid="{6EEDDA6B-FB25-4CF5-92F3-CE3292B3DE11}"/>
    <hyperlink ref="B52" location="'22'!A1" display="22 - Evolução das Exportações de Vinhos Espumantes e Espumosos com Destino a uma Seleção de Mercados" xr:uid="{D095C1A3-19E8-4710-918E-BEBC62AB51AE}"/>
    <hyperlink ref="B54" location="'23'!A1" display="23 - Evolução das Exportações de Vinho Licoroso com DOP Porto por Mercado" xr:uid="{4AEE1043-9B41-4FF2-96C3-4BA21CBC6FE3}"/>
    <hyperlink ref="B56" location="'24'!A1" display="24 - Evolução das Exportações de Vinho Licoroso com DOP Porto com Destino a uma Seleção de Mercados" xr:uid="{5BC242E6-E20D-4973-899C-56568A7C9AAA}"/>
    <hyperlink ref="B58" location="'25'!A1" display="25 - Evolução das Exportações de Vinho Licoroso com DOP Madeira por Mercado" xr:uid="{3E4F9072-9FC1-4755-B488-50267D2385D1}"/>
    <hyperlink ref="B60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topLeftCell="A76" zoomScaleNormal="100" workbookViewId="0">
      <selection activeCell="I62" activeCellId="1" sqref="I96 I62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41" customWidth="1"/>
    <col min="16" max="16" width="10.85546875" customWidth="1"/>
    <col min="17" max="17" width="1.85546875" customWidth="1"/>
  </cols>
  <sheetData>
    <row r="1" spans="1:17" ht="15.75" x14ac:dyDescent="0.25">
      <c r="A1" s="6" t="s">
        <v>31</v>
      </c>
    </row>
    <row r="3" spans="1:17" ht="8.25" customHeight="1" thickBot="1" x14ac:dyDescent="0.3"/>
    <row r="4" spans="1:17" x14ac:dyDescent="0.25">
      <c r="A4" s="475" t="s">
        <v>3</v>
      </c>
      <c r="B4" s="462" t="s">
        <v>1</v>
      </c>
      <c r="C4" s="458"/>
      <c r="D4" s="462" t="s">
        <v>116</v>
      </c>
      <c r="E4" s="458"/>
      <c r="F4" s="176" t="s">
        <v>0</v>
      </c>
      <c r="H4" s="473" t="s">
        <v>19</v>
      </c>
      <c r="I4" s="474"/>
      <c r="J4" s="462" t="s">
        <v>13</v>
      </c>
      <c r="K4" s="463"/>
      <c r="L4" s="176" t="s">
        <v>0</v>
      </c>
      <c r="N4" s="470" t="s">
        <v>22</v>
      </c>
      <c r="O4" s="458"/>
      <c r="P4" s="176" t="s">
        <v>0</v>
      </c>
    </row>
    <row r="5" spans="1:17" x14ac:dyDescent="0.25">
      <c r="A5" s="476"/>
      <c r="B5" s="465" t="s">
        <v>174</v>
      </c>
      <c r="C5" s="467"/>
      <c r="D5" s="465" t="str">
        <f>B5</f>
        <v>jan-set</v>
      </c>
      <c r="E5" s="467"/>
      <c r="F5" s="177" t="s">
        <v>123</v>
      </c>
      <c r="H5" s="468" t="str">
        <f>B5</f>
        <v>jan-set</v>
      </c>
      <c r="I5" s="467"/>
      <c r="J5" s="465" t="str">
        <f>B5</f>
        <v>jan-set</v>
      </c>
      <c r="K5" s="466"/>
      <c r="L5" s="177" t="str">
        <f>F5</f>
        <v>2021 / 2020</v>
      </c>
      <c r="N5" s="468" t="str">
        <f>B5</f>
        <v>jan-set</v>
      </c>
      <c r="O5" s="466"/>
      <c r="P5" s="177" t="str">
        <f>L5</f>
        <v>2021 / 2020</v>
      </c>
    </row>
    <row r="6" spans="1:17" ht="19.5" customHeight="1" thickBot="1" x14ac:dyDescent="0.3">
      <c r="A6" s="477"/>
      <c r="B6" s="120">
        <v>2020</v>
      </c>
      <c r="C6" s="180">
        <v>2021</v>
      </c>
      <c r="D6" s="120">
        <f>B6</f>
        <v>2020</v>
      </c>
      <c r="E6" s="180">
        <f>C6</f>
        <v>2021</v>
      </c>
      <c r="F6" s="177" t="s">
        <v>1</v>
      </c>
      <c r="H6" s="31">
        <f>B6</f>
        <v>2020</v>
      </c>
      <c r="I6" s="180">
        <f>C6</f>
        <v>2021</v>
      </c>
      <c r="J6" s="120">
        <f>B6</f>
        <v>2020</v>
      </c>
      <c r="K6" s="180">
        <f>C6</f>
        <v>2021</v>
      </c>
      <c r="L6" s="358">
        <v>1000</v>
      </c>
      <c r="N6" s="31">
        <f>B6</f>
        <v>2020</v>
      </c>
      <c r="O6" s="180">
        <f>C6</f>
        <v>2021</v>
      </c>
      <c r="P6" s="178"/>
    </row>
    <row r="7" spans="1:17" ht="20.100000000000001" customHeight="1" x14ac:dyDescent="0.25">
      <c r="A7" s="14" t="s">
        <v>153</v>
      </c>
      <c r="B7" s="25">
        <v>294996.40000000008</v>
      </c>
      <c r="C7" s="195">
        <v>315997.1999999999</v>
      </c>
      <c r="D7" s="294">
        <f>B7/$B$33</f>
        <v>0.12923364851745861</v>
      </c>
      <c r="E7" s="344">
        <f>C7/$C$33</f>
        <v>0.12974956654124861</v>
      </c>
      <c r="F7" s="67">
        <f>(C7-B7)/B7</f>
        <v>7.1190021301954218E-2</v>
      </c>
      <c r="G7" s="1"/>
      <c r="H7" s="25">
        <v>78275.734999999942</v>
      </c>
      <c r="I7" s="195">
        <v>83942.941000000035</v>
      </c>
      <c r="J7" s="294">
        <f t="shared" ref="J7:J32" si="0">H7/$H$33</f>
        <v>0.13065187397226416</v>
      </c>
      <c r="K7" s="344">
        <f>I7/$I$33</f>
        <v>0.12541435917896021</v>
      </c>
      <c r="L7" s="67">
        <f>(I7-H7)/H7</f>
        <v>7.2400546606174912E-2</v>
      </c>
      <c r="M7" s="1"/>
      <c r="N7" s="48">
        <f t="shared" ref="N7:N33" si="1">(H7/B7)*10</f>
        <v>2.653447126812392</v>
      </c>
      <c r="O7" s="197">
        <f t="shared" ref="O7:O33" si="2">(I7/C7)*10</f>
        <v>2.6564457216709538</v>
      </c>
      <c r="P7" s="67">
        <f>(O7-N7)/N7</f>
        <v>1.1300752248883266E-3</v>
      </c>
      <c r="Q7" s="4"/>
    </row>
    <row r="8" spans="1:17" ht="20.100000000000001" customHeight="1" x14ac:dyDescent="0.25">
      <c r="A8" s="14" t="s">
        <v>181</v>
      </c>
      <c r="B8" s="25">
        <v>198743.48</v>
      </c>
      <c r="C8" s="188">
        <v>222408.18999999994</v>
      </c>
      <c r="D8" s="294">
        <f t="shared" ref="D8:D32" si="3">B8/$B$33</f>
        <v>8.7066638913073369E-2</v>
      </c>
      <c r="E8" s="295">
        <f t="shared" ref="E8:E32" si="4">C8/$C$33</f>
        <v>9.1321588443580085E-2</v>
      </c>
      <c r="F8" s="67">
        <f t="shared" ref="F8:F33" si="5">(C8-B8)/B8</f>
        <v>0.1190716294189874</v>
      </c>
      <c r="G8" s="1"/>
      <c r="H8" s="25">
        <v>70493.94999999991</v>
      </c>
      <c r="I8" s="188">
        <v>82971.512000000017</v>
      </c>
      <c r="J8" s="294">
        <f t="shared" si="0"/>
        <v>0.11766311323946159</v>
      </c>
      <c r="K8" s="295">
        <f t="shared" ref="K8:K32" si="6">I8/$I$33</f>
        <v>0.12396300253036649</v>
      </c>
      <c r="L8" s="67">
        <f t="shared" ref="L8:L33" si="7">(I8-H8)/H8</f>
        <v>0.17700188455888943</v>
      </c>
      <c r="M8" s="1"/>
      <c r="N8" s="48">
        <f t="shared" si="1"/>
        <v>3.5469817676534547</v>
      </c>
      <c r="O8" s="191">
        <f t="shared" si="2"/>
        <v>3.7305960720241478</v>
      </c>
      <c r="P8" s="67">
        <f t="shared" ref="P8:P33" si="8">(O8-N8)/N8</f>
        <v>5.1766351337115872E-2</v>
      </c>
      <c r="Q8" s="4"/>
    </row>
    <row r="9" spans="1:17" s="13" customFormat="1" ht="20.100000000000001" customHeight="1" x14ac:dyDescent="0.25">
      <c r="A9" s="408" t="s">
        <v>182</v>
      </c>
      <c r="B9" s="304">
        <v>187260.63000000012</v>
      </c>
      <c r="C9" s="305">
        <v>184494.96</v>
      </c>
      <c r="D9" s="294">
        <f t="shared" si="3"/>
        <v>8.2036168707746507E-2</v>
      </c>
      <c r="E9" s="295">
        <f t="shared" si="4"/>
        <v>7.5754282281757582E-2</v>
      </c>
      <c r="F9" s="67">
        <f t="shared" si="5"/>
        <v>-1.4769094817208121E-2</v>
      </c>
      <c r="G9" s="8"/>
      <c r="H9" s="304">
        <v>56003.536</v>
      </c>
      <c r="I9" s="305">
        <v>60018.358000000051</v>
      </c>
      <c r="J9" s="294">
        <f t="shared" si="0"/>
        <v>9.3476821743969124E-2</v>
      </c>
      <c r="K9" s="295">
        <f t="shared" si="6"/>
        <v>8.967000462306203E-2</v>
      </c>
      <c r="L9" s="67">
        <f t="shared" si="7"/>
        <v>7.1688723369182458E-2</v>
      </c>
      <c r="M9" s="8"/>
      <c r="N9" s="411">
        <f t="shared" si="1"/>
        <v>2.9906732664522151</v>
      </c>
      <c r="O9" s="322">
        <f t="shared" si="2"/>
        <v>3.2531163994940595</v>
      </c>
      <c r="P9" s="67">
        <f t="shared" si="8"/>
        <v>8.7753863314255068E-2</v>
      </c>
      <c r="Q9" s="418"/>
    </row>
    <row r="10" spans="1:17" s="13" customFormat="1" ht="20.100000000000001" customHeight="1" x14ac:dyDescent="0.25">
      <c r="A10" s="408" t="s">
        <v>183</v>
      </c>
      <c r="B10" s="304">
        <v>169330.04000000012</v>
      </c>
      <c r="C10" s="305">
        <v>199565.56999999986</v>
      </c>
      <c r="D10" s="294">
        <f t="shared" si="3"/>
        <v>7.4181037032340788E-2</v>
      </c>
      <c r="E10" s="295">
        <f t="shared" si="4"/>
        <v>8.1942327982834018E-2</v>
      </c>
      <c r="F10" s="67">
        <f t="shared" si="5"/>
        <v>0.17855975230384233</v>
      </c>
      <c r="G10" s="8"/>
      <c r="H10" s="304">
        <v>46354.195999999989</v>
      </c>
      <c r="I10" s="305">
        <v>54542.349999999948</v>
      </c>
      <c r="J10" s="294">
        <f t="shared" si="0"/>
        <v>7.7370880948963744E-2</v>
      </c>
      <c r="K10" s="295">
        <f t="shared" si="6"/>
        <v>8.1488613478107125E-2</v>
      </c>
      <c r="L10" s="67">
        <f t="shared" si="7"/>
        <v>0.17664321046577877</v>
      </c>
      <c r="M10" s="8"/>
      <c r="N10" s="411">
        <f t="shared" si="1"/>
        <v>2.7375057609388125</v>
      </c>
      <c r="O10" s="322">
        <f t="shared" si="2"/>
        <v>2.7330541034708533</v>
      </c>
      <c r="P10" s="67">
        <f t="shared" si="8"/>
        <v>-1.6261728217998334E-3</v>
      </c>
      <c r="Q10" s="418"/>
    </row>
    <row r="11" spans="1:17" ht="20.100000000000001" customHeight="1" x14ac:dyDescent="0.25">
      <c r="A11" s="14" t="s">
        <v>154</v>
      </c>
      <c r="B11" s="25">
        <v>151536.35</v>
      </c>
      <c r="C11" s="188">
        <v>171634.21999999986</v>
      </c>
      <c r="D11" s="294">
        <f t="shared" si="3"/>
        <v>6.6385879263335362E-2</v>
      </c>
      <c r="E11" s="295">
        <f t="shared" si="4"/>
        <v>7.0473617008775052E-2</v>
      </c>
      <c r="F11" s="67">
        <f t="shared" si="5"/>
        <v>0.13262738610240943</v>
      </c>
      <c r="G11" s="1"/>
      <c r="H11" s="25">
        <v>35042.799000000006</v>
      </c>
      <c r="I11" s="188">
        <v>40487.279999999977</v>
      </c>
      <c r="J11" s="294">
        <f t="shared" si="0"/>
        <v>5.8490761646420683E-2</v>
      </c>
      <c r="K11" s="295">
        <f t="shared" si="6"/>
        <v>6.0489735236928702E-2</v>
      </c>
      <c r="L11" s="67">
        <f t="shared" si="7"/>
        <v>0.15536661326625106</v>
      </c>
      <c r="M11" s="1"/>
      <c r="N11" s="48">
        <f t="shared" si="1"/>
        <v>2.3125011919582334</v>
      </c>
      <c r="O11" s="191">
        <f t="shared" si="2"/>
        <v>2.3589281904272945</v>
      </c>
      <c r="P11" s="67">
        <f t="shared" si="8"/>
        <v>2.0076529530238439E-2</v>
      </c>
      <c r="Q11" s="4"/>
    </row>
    <row r="12" spans="1:17" ht="20.100000000000001" customHeight="1" x14ac:dyDescent="0.25">
      <c r="A12" s="14" t="s">
        <v>184</v>
      </c>
      <c r="B12" s="25">
        <v>103578.29999999996</v>
      </c>
      <c r="C12" s="188">
        <v>106102.51</v>
      </c>
      <c r="D12" s="294">
        <f t="shared" si="3"/>
        <v>4.5376152441981912E-2</v>
      </c>
      <c r="E12" s="295">
        <f t="shared" si="4"/>
        <v>4.3566065400068417E-2</v>
      </c>
      <c r="F12" s="67">
        <f t="shared" si="5"/>
        <v>2.4370065930798598E-2</v>
      </c>
      <c r="G12" s="1"/>
      <c r="H12" s="25">
        <v>37188.728000000017</v>
      </c>
      <c r="I12" s="188">
        <v>40149.22100000002</v>
      </c>
      <c r="J12" s="294">
        <f t="shared" si="0"/>
        <v>6.2072582312319616E-2</v>
      </c>
      <c r="K12" s="295">
        <f t="shared" si="6"/>
        <v>5.9984660571392803E-2</v>
      </c>
      <c r="L12" s="67">
        <f t="shared" si="7"/>
        <v>7.9607267019189284E-2</v>
      </c>
      <c r="M12" s="1"/>
      <c r="N12" s="48">
        <f t="shared" si="1"/>
        <v>3.5903976025866453</v>
      </c>
      <c r="O12" s="191">
        <f t="shared" si="2"/>
        <v>3.7840029420604679</v>
      </c>
      <c r="P12" s="67">
        <f t="shared" si="8"/>
        <v>5.3923091786364473E-2</v>
      </c>
      <c r="Q12" s="4"/>
    </row>
    <row r="13" spans="1:17" ht="20.100000000000001" customHeight="1" x14ac:dyDescent="0.25">
      <c r="A13" s="14" t="s">
        <v>156</v>
      </c>
      <c r="B13" s="25">
        <v>102880.59000000001</v>
      </c>
      <c r="C13" s="188">
        <v>104497.70000000001</v>
      </c>
      <c r="D13" s="294">
        <f t="shared" si="3"/>
        <v>4.5070495800385239E-2</v>
      </c>
      <c r="E13" s="295">
        <f t="shared" si="4"/>
        <v>4.2907124745274451E-2</v>
      </c>
      <c r="F13" s="67">
        <f t="shared" si="5"/>
        <v>1.5718319655826238E-2</v>
      </c>
      <c r="G13" s="1"/>
      <c r="H13" s="25">
        <v>33859.785999999978</v>
      </c>
      <c r="I13" s="188">
        <v>36368.399000000012</v>
      </c>
      <c r="J13" s="294">
        <f t="shared" si="0"/>
        <v>5.6516166768665096E-2</v>
      </c>
      <c r="K13" s="295">
        <f t="shared" si="6"/>
        <v>5.4335950118184886E-2</v>
      </c>
      <c r="L13" s="67">
        <f t="shared" si="7"/>
        <v>7.4088270965446609E-2</v>
      </c>
      <c r="M13" s="1"/>
      <c r="N13" s="48">
        <f t="shared" si="1"/>
        <v>3.2911733884885357</v>
      </c>
      <c r="O13" s="191">
        <f t="shared" si="2"/>
        <v>3.4803061694180837</v>
      </c>
      <c r="P13" s="67">
        <f t="shared" si="8"/>
        <v>5.7466671792824268E-2</v>
      </c>
      <c r="Q13" s="4"/>
    </row>
    <row r="14" spans="1:17" ht="20.100000000000001" customHeight="1" x14ac:dyDescent="0.25">
      <c r="A14" s="14" t="s">
        <v>155</v>
      </c>
      <c r="B14" s="25">
        <v>92258.99</v>
      </c>
      <c r="C14" s="188">
        <v>96649.53999999995</v>
      </c>
      <c r="D14" s="294">
        <f t="shared" si="3"/>
        <v>4.0417326741057608E-2</v>
      </c>
      <c r="E14" s="295">
        <f t="shared" si="4"/>
        <v>3.9684642526614369E-2</v>
      </c>
      <c r="F14" s="67">
        <f t="shared" si="5"/>
        <v>4.7589400230806177E-2</v>
      </c>
      <c r="G14" s="1"/>
      <c r="H14" s="25">
        <v>29902.695</v>
      </c>
      <c r="I14" s="188">
        <v>33918.415000000001</v>
      </c>
      <c r="J14" s="294">
        <f t="shared" si="0"/>
        <v>4.9911292925848054E-2</v>
      </c>
      <c r="K14" s="295">
        <f t="shared" si="6"/>
        <v>5.0675568796082926E-2</v>
      </c>
      <c r="L14" s="67">
        <f t="shared" si="7"/>
        <v>0.13429291239468555</v>
      </c>
      <c r="M14" s="1"/>
      <c r="N14" s="48">
        <f t="shared" si="1"/>
        <v>3.2411686926119607</v>
      </c>
      <c r="O14" s="191">
        <f t="shared" si="2"/>
        <v>3.5094233247256037</v>
      </c>
      <c r="P14" s="67">
        <f t="shared" si="8"/>
        <v>8.2764785654357478E-2</v>
      </c>
      <c r="Q14" s="4"/>
    </row>
    <row r="15" spans="1:17" ht="20.100000000000001" customHeight="1" x14ac:dyDescent="0.25">
      <c r="A15" s="14" t="s">
        <v>185</v>
      </c>
      <c r="B15" s="25">
        <v>87053.67</v>
      </c>
      <c r="C15" s="188">
        <v>81208.489999999962</v>
      </c>
      <c r="D15" s="294">
        <f t="shared" si="3"/>
        <v>3.8136951471051263E-2</v>
      </c>
      <c r="E15" s="295">
        <f t="shared" si="4"/>
        <v>3.3344492853004143E-2</v>
      </c>
      <c r="F15" s="67">
        <f t="shared" si="5"/>
        <v>-6.7144555766575229E-2</v>
      </c>
      <c r="G15" s="1"/>
      <c r="H15" s="25">
        <v>25378.836999999985</v>
      </c>
      <c r="I15" s="188">
        <v>26004.70199999999</v>
      </c>
      <c r="J15" s="294">
        <f t="shared" si="0"/>
        <v>4.2360414926626185E-2</v>
      </c>
      <c r="K15" s="295">
        <f t="shared" si="6"/>
        <v>3.8852141682405701E-2</v>
      </c>
      <c r="L15" s="67">
        <f t="shared" si="7"/>
        <v>2.466090152200456E-2</v>
      </c>
      <c r="M15" s="1"/>
      <c r="N15" s="48">
        <f t="shared" si="1"/>
        <v>2.9153092569216192</v>
      </c>
      <c r="O15" s="191">
        <f t="shared" si="2"/>
        <v>3.2022146945473318</v>
      </c>
      <c r="P15" s="67">
        <f t="shared" si="8"/>
        <v>9.8413379968019715E-2</v>
      </c>
      <c r="Q15" s="4"/>
    </row>
    <row r="16" spans="1:17" ht="20.100000000000001" customHeight="1" x14ac:dyDescent="0.25">
      <c r="A16" s="14" t="s">
        <v>157</v>
      </c>
      <c r="B16" s="25">
        <v>97494.680000000051</v>
      </c>
      <c r="C16" s="188">
        <v>97553.99</v>
      </c>
      <c r="D16" s="294">
        <f t="shared" si="3"/>
        <v>4.2711006668020711E-2</v>
      </c>
      <c r="E16" s="295">
        <f t="shared" si="4"/>
        <v>4.0056012891472793E-2</v>
      </c>
      <c r="F16" s="67">
        <f t="shared" si="5"/>
        <v>6.0834088588171159E-4</v>
      </c>
      <c r="G16" s="1"/>
      <c r="H16" s="25">
        <v>22004.603000000003</v>
      </c>
      <c r="I16" s="188">
        <v>22417.704000000005</v>
      </c>
      <c r="J16" s="294">
        <f t="shared" si="0"/>
        <v>3.672840143839861E-2</v>
      </c>
      <c r="K16" s="295">
        <f t="shared" si="6"/>
        <v>3.3493012609882376E-2</v>
      </c>
      <c r="L16" s="67">
        <f t="shared" si="7"/>
        <v>1.8773390276570875E-2</v>
      </c>
      <c r="M16" s="1"/>
      <c r="N16" s="48">
        <f t="shared" si="1"/>
        <v>2.2570055104545181</v>
      </c>
      <c r="O16" s="191">
        <f t="shared" si="2"/>
        <v>2.2979792010557438</v>
      </c>
      <c r="P16" s="67">
        <f t="shared" si="8"/>
        <v>1.8154005566860296E-2</v>
      </c>
      <c r="Q16" s="4"/>
    </row>
    <row r="17" spans="1:17" ht="20.100000000000001" customHeight="1" x14ac:dyDescent="0.25">
      <c r="A17" s="14" t="s">
        <v>158</v>
      </c>
      <c r="B17" s="25">
        <v>84686.99000000002</v>
      </c>
      <c r="C17" s="188">
        <v>94842.880000000005</v>
      </c>
      <c r="D17" s="294">
        <f t="shared" si="3"/>
        <v>3.7100143254838132E-2</v>
      </c>
      <c r="E17" s="295">
        <f t="shared" si="4"/>
        <v>3.8942821548810118E-2</v>
      </c>
      <c r="F17" s="67">
        <f t="shared" si="5"/>
        <v>0.11992267053062085</v>
      </c>
      <c r="G17" s="1"/>
      <c r="H17" s="25">
        <v>18606.707999999995</v>
      </c>
      <c r="I17" s="188">
        <v>21365.230999999989</v>
      </c>
      <c r="J17" s="294">
        <f t="shared" si="0"/>
        <v>3.1056894817464452E-2</v>
      </c>
      <c r="K17" s="295">
        <f t="shared" si="6"/>
        <v>3.1920572744472374E-2</v>
      </c>
      <c r="L17" s="67">
        <f t="shared" si="7"/>
        <v>0.14825422100459654</v>
      </c>
      <c r="M17" s="1"/>
      <c r="N17" s="48">
        <f t="shared" si="1"/>
        <v>2.1971152829968323</v>
      </c>
      <c r="O17" s="191">
        <f t="shared" si="2"/>
        <v>2.2526974085983036</v>
      </c>
      <c r="P17" s="67">
        <f t="shared" si="8"/>
        <v>2.5297773872683667E-2</v>
      </c>
      <c r="Q17" s="4"/>
    </row>
    <row r="18" spans="1:17" ht="20.100000000000001" customHeight="1" x14ac:dyDescent="0.25">
      <c r="A18" s="14" t="s">
        <v>186</v>
      </c>
      <c r="B18" s="25">
        <v>163376.36000000004</v>
      </c>
      <c r="C18" s="188">
        <v>145821.68999999992</v>
      </c>
      <c r="D18" s="294">
        <f t="shared" si="3"/>
        <v>7.1572816089626123E-2</v>
      </c>
      <c r="E18" s="295">
        <f t="shared" si="4"/>
        <v>5.9874901011187191E-2</v>
      </c>
      <c r="F18" s="67">
        <f t="shared" si="5"/>
        <v>-0.10744926622187032</v>
      </c>
      <c r="G18" s="1"/>
      <c r="H18" s="25">
        <v>19258.378000000001</v>
      </c>
      <c r="I18" s="188">
        <v>16539.247999999996</v>
      </c>
      <c r="J18" s="294">
        <f t="shared" si="0"/>
        <v>3.2144612572034319E-2</v>
      </c>
      <c r="K18" s="295">
        <f t="shared" si="6"/>
        <v>2.4710346867902782E-2</v>
      </c>
      <c r="L18" s="67">
        <f t="shared" si="7"/>
        <v>-0.14119205677653665</v>
      </c>
      <c r="M18" s="1"/>
      <c r="N18" s="48">
        <f t="shared" si="1"/>
        <v>1.1787738446370084</v>
      </c>
      <c r="O18" s="191">
        <f t="shared" si="2"/>
        <v>1.1342104182169337</v>
      </c>
      <c r="P18" s="67">
        <f t="shared" si="8"/>
        <v>-3.7804899237306691E-2</v>
      </c>
      <c r="Q18" s="4"/>
    </row>
    <row r="19" spans="1:17" ht="20.100000000000001" customHeight="1" x14ac:dyDescent="0.25">
      <c r="A19" s="14" t="s">
        <v>160</v>
      </c>
      <c r="B19" s="25">
        <v>26137.370000000017</v>
      </c>
      <c r="C19" s="188">
        <v>27606.949999999986</v>
      </c>
      <c r="D19" s="294">
        <f t="shared" si="3"/>
        <v>1.1450403082040216E-2</v>
      </c>
      <c r="E19" s="295">
        <f t="shared" si="4"/>
        <v>1.1335511188155852E-2</v>
      </c>
      <c r="F19" s="67">
        <f t="shared" si="5"/>
        <v>5.6225243779307869E-2</v>
      </c>
      <c r="G19" s="1"/>
      <c r="H19" s="25">
        <v>13372.166999999994</v>
      </c>
      <c r="I19" s="188">
        <v>14791.032000000003</v>
      </c>
      <c r="J19" s="294">
        <f t="shared" si="0"/>
        <v>2.231979907464389E-2</v>
      </c>
      <c r="K19" s="295">
        <f t="shared" si="6"/>
        <v>2.2098437078532832E-2</v>
      </c>
      <c r="L19" s="67">
        <f t="shared" si="7"/>
        <v>0.1061058390910022</v>
      </c>
      <c r="M19" s="1"/>
      <c r="N19" s="48">
        <f t="shared" si="1"/>
        <v>5.1161103814193956</v>
      </c>
      <c r="O19" s="191">
        <f t="shared" si="2"/>
        <v>5.3577204290948508</v>
      </c>
      <c r="P19" s="67">
        <f t="shared" si="8"/>
        <v>4.7225339107797713E-2</v>
      </c>
      <c r="Q19" s="4"/>
    </row>
    <row r="20" spans="1:17" ht="20.100000000000001" customHeight="1" x14ac:dyDescent="0.25">
      <c r="A20" s="14" t="s">
        <v>159</v>
      </c>
      <c r="B20" s="25">
        <v>49869.840000000004</v>
      </c>
      <c r="C20" s="188">
        <v>51342.869999999995</v>
      </c>
      <c r="D20" s="294">
        <f t="shared" si="3"/>
        <v>2.1847254319652364E-2</v>
      </c>
      <c r="E20" s="295">
        <f t="shared" si="4"/>
        <v>2.1081563784374285E-2</v>
      </c>
      <c r="F20" s="67">
        <f t="shared" si="5"/>
        <v>2.9537491999172074E-2</v>
      </c>
      <c r="G20" s="1"/>
      <c r="H20" s="25">
        <v>11619.760000000013</v>
      </c>
      <c r="I20" s="188">
        <v>13513.07500000001</v>
      </c>
      <c r="J20" s="294">
        <f t="shared" si="0"/>
        <v>1.939481525287446E-2</v>
      </c>
      <c r="K20" s="295">
        <f t="shared" si="6"/>
        <v>2.0189114432650486E-2</v>
      </c>
      <c r="L20" s="67">
        <f t="shared" si="7"/>
        <v>0.16293925175735083</v>
      </c>
      <c r="M20" s="1"/>
      <c r="N20" s="48">
        <f t="shared" si="1"/>
        <v>2.3300175015600635</v>
      </c>
      <c r="O20" s="191">
        <f t="shared" si="2"/>
        <v>2.6319282502127384</v>
      </c>
      <c r="P20" s="67">
        <f t="shared" si="8"/>
        <v>0.12957445532084222</v>
      </c>
      <c r="Q20" s="4"/>
    </row>
    <row r="21" spans="1:17" ht="20.100000000000001" customHeight="1" x14ac:dyDescent="0.25">
      <c r="A21" s="14" t="s">
        <v>187</v>
      </c>
      <c r="B21" s="25">
        <v>27288.25</v>
      </c>
      <c r="C21" s="188">
        <v>32833.770000000004</v>
      </c>
      <c r="D21" s="294">
        <f t="shared" si="3"/>
        <v>1.1954586934472891E-2</v>
      </c>
      <c r="E21" s="295">
        <f t="shared" si="4"/>
        <v>1.3481661943254732E-2</v>
      </c>
      <c r="F21" s="67">
        <f t="shared" si="5"/>
        <v>0.20322006724505984</v>
      </c>
      <c r="G21" s="1"/>
      <c r="H21" s="25">
        <v>8502.2110000000011</v>
      </c>
      <c r="I21" s="188">
        <v>10451.169000000002</v>
      </c>
      <c r="J21" s="294">
        <f t="shared" si="0"/>
        <v>1.4191240747309484E-2</v>
      </c>
      <c r="K21" s="295">
        <f t="shared" si="6"/>
        <v>1.5614495360676177E-2</v>
      </c>
      <c r="L21" s="67">
        <f t="shared" si="7"/>
        <v>0.22922954981945287</v>
      </c>
      <c r="M21" s="1"/>
      <c r="N21" s="48">
        <f t="shared" si="1"/>
        <v>3.1157040117999508</v>
      </c>
      <c r="O21" s="191">
        <f t="shared" si="2"/>
        <v>3.1830548243470065</v>
      </c>
      <c r="P21" s="67">
        <f t="shared" si="8"/>
        <v>2.1616563156185979E-2</v>
      </c>
      <c r="Q21" s="4"/>
    </row>
    <row r="22" spans="1:17" ht="20.100000000000001" customHeight="1" x14ac:dyDescent="0.25">
      <c r="A22" s="14" t="s">
        <v>188</v>
      </c>
      <c r="B22" s="25">
        <v>39580.22</v>
      </c>
      <c r="C22" s="188">
        <v>39779.000000000007</v>
      </c>
      <c r="D22" s="294">
        <f t="shared" si="3"/>
        <v>1.7339520888131801E-2</v>
      </c>
      <c r="E22" s="295">
        <f t="shared" si="4"/>
        <v>1.6333397914425604E-2</v>
      </c>
      <c r="F22" s="67">
        <f t="shared" si="5"/>
        <v>5.0222055359976803E-3</v>
      </c>
      <c r="G22" s="1"/>
      <c r="H22" s="25">
        <v>10309.563</v>
      </c>
      <c r="I22" s="188">
        <v>10377.658999999994</v>
      </c>
      <c r="J22" s="294">
        <f t="shared" si="0"/>
        <v>1.7207934563439345E-2</v>
      </c>
      <c r="K22" s="295">
        <f t="shared" si="6"/>
        <v>1.5504668263442994E-2</v>
      </c>
      <c r="L22" s="67">
        <f t="shared" si="7"/>
        <v>6.6051296257653297E-3</v>
      </c>
      <c r="M22" s="1"/>
      <c r="N22" s="48">
        <f t="shared" si="1"/>
        <v>2.6047260475055465</v>
      </c>
      <c r="O22" s="191">
        <f t="shared" si="2"/>
        <v>2.6088285276150716</v>
      </c>
      <c r="P22" s="67">
        <f t="shared" si="8"/>
        <v>1.5750140455092674E-3</v>
      </c>
      <c r="Q22" s="4"/>
    </row>
    <row r="23" spans="1:17" ht="20.100000000000001" customHeight="1" x14ac:dyDescent="0.25">
      <c r="A23" s="14" t="s">
        <v>161</v>
      </c>
      <c r="B23" s="25">
        <v>37153.439999999981</v>
      </c>
      <c r="C23" s="188">
        <v>34560.9</v>
      </c>
      <c r="D23" s="294">
        <f t="shared" si="3"/>
        <v>1.6276383732731936E-2</v>
      </c>
      <c r="E23" s="295">
        <f t="shared" si="4"/>
        <v>1.4190827622129058E-2</v>
      </c>
      <c r="F23" s="67">
        <f t="shared" si="5"/>
        <v>-6.9779272121235081E-2</v>
      </c>
      <c r="G23" s="1"/>
      <c r="H23" s="25">
        <v>7957.5219999999963</v>
      </c>
      <c r="I23" s="188">
        <v>8311.6530000000002</v>
      </c>
      <c r="J23" s="294">
        <f t="shared" si="0"/>
        <v>1.3282087501005513E-2</v>
      </c>
      <c r="K23" s="295">
        <f t="shared" si="6"/>
        <v>1.2417966565084749E-2</v>
      </c>
      <c r="L23" s="67">
        <f t="shared" si="7"/>
        <v>4.4502673068325053E-2</v>
      </c>
      <c r="M23" s="1"/>
      <c r="N23" s="48">
        <f t="shared" si="1"/>
        <v>2.141799521121059</v>
      </c>
      <c r="O23" s="191">
        <f t="shared" si="2"/>
        <v>2.4049295591260647</v>
      </c>
      <c r="P23" s="67">
        <f t="shared" si="8"/>
        <v>0.12285465348655898</v>
      </c>
      <c r="Q23" s="4"/>
    </row>
    <row r="24" spans="1:17" ht="20.100000000000001" customHeight="1" x14ac:dyDescent="0.25">
      <c r="A24" s="14" t="s">
        <v>162</v>
      </c>
      <c r="B24" s="25">
        <v>40694.100000000028</v>
      </c>
      <c r="C24" s="188">
        <v>37222.700000000004</v>
      </c>
      <c r="D24" s="294">
        <f t="shared" si="3"/>
        <v>1.7827495576672511E-2</v>
      </c>
      <c r="E24" s="295">
        <f t="shared" si="4"/>
        <v>1.5283772104610219E-2</v>
      </c>
      <c r="F24" s="67">
        <f t="shared" si="5"/>
        <v>-8.5304749337128005E-2</v>
      </c>
      <c r="G24" s="1"/>
      <c r="H24" s="25">
        <v>8795.1250000000018</v>
      </c>
      <c r="I24" s="188">
        <v>8212.23</v>
      </c>
      <c r="J24" s="294">
        <f t="shared" si="0"/>
        <v>1.4680150407662235E-2</v>
      </c>
      <c r="K24" s="295">
        <f t="shared" si="6"/>
        <v>1.2269424332895745E-2</v>
      </c>
      <c r="L24" s="67">
        <f t="shared" si="7"/>
        <v>-6.6274782905302893E-2</v>
      </c>
      <c r="M24" s="1"/>
      <c r="N24" s="48">
        <f t="shared" si="1"/>
        <v>2.1612776790738697</v>
      </c>
      <c r="O24" s="191">
        <f t="shared" si="2"/>
        <v>2.2062424273360071</v>
      </c>
      <c r="P24" s="67">
        <f t="shared" si="8"/>
        <v>2.0804706723943606E-2</v>
      </c>
      <c r="Q24" s="4"/>
    </row>
    <row r="25" spans="1:17" ht="20.100000000000001" customHeight="1" x14ac:dyDescent="0.25">
      <c r="A25" s="14" t="s">
        <v>189</v>
      </c>
      <c r="B25" s="25">
        <v>25612.150000000012</v>
      </c>
      <c r="C25" s="188">
        <v>33825.399999999994</v>
      </c>
      <c r="D25" s="294">
        <f t="shared" si="3"/>
        <v>1.1220311810165914E-2</v>
      </c>
      <c r="E25" s="295">
        <f t="shared" si="4"/>
        <v>1.3888828724065754E-2</v>
      </c>
      <c r="F25" s="67">
        <f t="shared" si="5"/>
        <v>0.3206778813961334</v>
      </c>
      <c r="G25" s="1"/>
      <c r="H25" s="25">
        <v>5510.6520000000046</v>
      </c>
      <c r="I25" s="188">
        <v>8058.4450000000006</v>
      </c>
      <c r="J25" s="294">
        <f t="shared" si="0"/>
        <v>9.1979591198857041E-3</v>
      </c>
      <c r="K25" s="295">
        <f t="shared" si="6"/>
        <v>1.2039662937874618E-2</v>
      </c>
      <c r="L25" s="67">
        <f t="shared" si="7"/>
        <v>0.46233966507048418</v>
      </c>
      <c r="M25" s="1"/>
      <c r="N25" s="48">
        <f t="shared" si="1"/>
        <v>2.1515772787524678</v>
      </c>
      <c r="O25" s="191">
        <f t="shared" si="2"/>
        <v>2.3823650274645685</v>
      </c>
      <c r="P25" s="67">
        <f t="shared" si="8"/>
        <v>0.10726444780357434</v>
      </c>
      <c r="Q25" s="4"/>
    </row>
    <row r="26" spans="1:17" ht="20.100000000000001" customHeight="1" x14ac:dyDescent="0.25">
      <c r="A26" s="14" t="s">
        <v>163</v>
      </c>
      <c r="B26" s="25">
        <v>16870.840000000007</v>
      </c>
      <c r="C26" s="188">
        <v>17726.05999999999</v>
      </c>
      <c r="D26" s="294">
        <f t="shared" si="3"/>
        <v>7.3908705555534972E-3</v>
      </c>
      <c r="E26" s="295">
        <f t="shared" si="4"/>
        <v>7.2783828511270507E-3</v>
      </c>
      <c r="F26" s="67">
        <f t="shared" si="5"/>
        <v>5.069220026981363E-2</v>
      </c>
      <c r="G26" s="1"/>
      <c r="H26" s="25">
        <v>5368.3430000000017</v>
      </c>
      <c r="I26" s="188">
        <v>6053.4039999999986</v>
      </c>
      <c r="J26" s="294">
        <f t="shared" si="0"/>
        <v>8.9604278142630962E-3</v>
      </c>
      <c r="K26" s="295">
        <f t="shared" si="6"/>
        <v>9.0440455679454204E-3</v>
      </c>
      <c r="L26" s="67">
        <f t="shared" si="7"/>
        <v>0.127611257328378</v>
      </c>
      <c r="M26" s="1"/>
      <c r="N26" s="48">
        <f t="shared" si="1"/>
        <v>3.1820247243172242</v>
      </c>
      <c r="O26" s="191">
        <f t="shared" si="2"/>
        <v>3.4149743372187622</v>
      </c>
      <c r="P26" s="67">
        <f t="shared" si="8"/>
        <v>7.3207983307396418E-2</v>
      </c>
      <c r="Q26" s="4"/>
    </row>
    <row r="27" spans="1:17" ht="20.100000000000001" customHeight="1" x14ac:dyDescent="0.25">
      <c r="A27" s="14" t="s">
        <v>190</v>
      </c>
      <c r="B27" s="25">
        <v>13930.959999999995</v>
      </c>
      <c r="C27" s="188">
        <v>16130.889999999998</v>
      </c>
      <c r="D27" s="294">
        <f t="shared" si="3"/>
        <v>6.1029517246677387E-3</v>
      </c>
      <c r="E27" s="295">
        <f t="shared" si="4"/>
        <v>6.6234004143851969E-3</v>
      </c>
      <c r="F27" s="67">
        <f t="shared" si="5"/>
        <v>0.15791661163336934</v>
      </c>
      <c r="G27" s="1"/>
      <c r="H27" s="25">
        <v>4835.1510000000017</v>
      </c>
      <c r="I27" s="188">
        <v>5413.5210000000015</v>
      </c>
      <c r="J27" s="294">
        <f t="shared" si="0"/>
        <v>8.0704644816029861E-3</v>
      </c>
      <c r="K27" s="295">
        <f t="shared" si="6"/>
        <v>8.0880328831562358E-3</v>
      </c>
      <c r="L27" s="67">
        <f t="shared" si="7"/>
        <v>0.11961777408813079</v>
      </c>
      <c r="M27" s="1"/>
      <c r="N27" s="48">
        <f t="shared" si="1"/>
        <v>3.4707952646479518</v>
      </c>
      <c r="O27" s="191">
        <f t="shared" si="2"/>
        <v>3.3559964763258581</v>
      </c>
      <c r="P27" s="67">
        <f t="shared" si="8"/>
        <v>-3.3075643928463752E-2</v>
      </c>
      <c r="Q27" s="4"/>
    </row>
    <row r="28" spans="1:17" ht="20.100000000000001" customHeight="1" x14ac:dyDescent="0.25">
      <c r="A28" s="14" t="s">
        <v>191</v>
      </c>
      <c r="B28" s="25">
        <v>60384.71</v>
      </c>
      <c r="C28" s="188">
        <v>71852.670000000042</v>
      </c>
      <c r="D28" s="294">
        <f t="shared" si="3"/>
        <v>2.6453666512434273E-2</v>
      </c>
      <c r="E28" s="295">
        <f t="shared" si="4"/>
        <v>2.9502960112720574E-2</v>
      </c>
      <c r="F28" s="67">
        <f t="shared" si="5"/>
        <v>0.18991496357273294</v>
      </c>
      <c r="G28" s="1"/>
      <c r="H28" s="25">
        <v>3496.7919999999972</v>
      </c>
      <c r="I28" s="188">
        <v>4503.7609999999995</v>
      </c>
      <c r="J28" s="294">
        <f t="shared" si="0"/>
        <v>5.8365779342885961E-3</v>
      </c>
      <c r="K28" s="295">
        <f t="shared" si="6"/>
        <v>6.7288123692281964E-3</v>
      </c>
      <c r="L28" s="67">
        <f t="shared" si="7"/>
        <v>0.28796937307109005</v>
      </c>
      <c r="M28" s="1"/>
      <c r="N28" s="48">
        <f t="shared" si="1"/>
        <v>0.57908566589124921</v>
      </c>
      <c r="O28" s="191">
        <f t="shared" si="2"/>
        <v>0.62680496076207004</v>
      </c>
      <c r="P28" s="67">
        <f t="shared" si="8"/>
        <v>8.2404552005924434E-2</v>
      </c>
      <c r="Q28" s="4"/>
    </row>
    <row r="29" spans="1:17" ht="20.100000000000001" customHeight="1" x14ac:dyDescent="0.25">
      <c r="A29" s="14" t="s">
        <v>164</v>
      </c>
      <c r="B29" s="25">
        <v>9260.7899999999954</v>
      </c>
      <c r="C29" s="188">
        <v>13149.260000000004</v>
      </c>
      <c r="D29" s="294">
        <f t="shared" si="3"/>
        <v>4.0570179156559014E-3</v>
      </c>
      <c r="E29" s="295">
        <f t="shared" si="4"/>
        <v>5.3991326041438964E-3</v>
      </c>
      <c r="F29" s="67">
        <f t="shared" si="5"/>
        <v>0.41988534455483933</v>
      </c>
      <c r="G29" s="1"/>
      <c r="H29" s="25">
        <v>2960.0379999999982</v>
      </c>
      <c r="I29" s="188">
        <v>4281.5339999999987</v>
      </c>
      <c r="J29" s="294">
        <f t="shared" si="0"/>
        <v>4.9406691834846771E-3</v>
      </c>
      <c r="K29" s="295">
        <f t="shared" si="6"/>
        <v>6.3967956866430239E-3</v>
      </c>
      <c r="L29" s="67">
        <f t="shared" si="7"/>
        <v>0.44644561995487941</v>
      </c>
      <c r="M29" s="1"/>
      <c r="N29" s="48">
        <f t="shared" si="1"/>
        <v>3.196312625596736</v>
      </c>
      <c r="O29" s="191">
        <f t="shared" si="2"/>
        <v>3.2561026247864877</v>
      </c>
      <c r="P29" s="67">
        <f t="shared" si="8"/>
        <v>1.8705929673756238E-2</v>
      </c>
      <c r="Q29" s="4"/>
    </row>
    <row r="30" spans="1:17" ht="20.100000000000001" customHeight="1" x14ac:dyDescent="0.25">
      <c r="A30" s="14" t="s">
        <v>192</v>
      </c>
      <c r="B30" s="25">
        <v>6294.5900000000011</v>
      </c>
      <c r="C30" s="188">
        <v>6947.5500000000093</v>
      </c>
      <c r="D30" s="294">
        <f t="shared" si="3"/>
        <v>2.7575686741313104E-3</v>
      </c>
      <c r="E30" s="295">
        <f t="shared" si="4"/>
        <v>2.8526885713659909E-3</v>
      </c>
      <c r="F30" s="67">
        <f t="shared" si="5"/>
        <v>0.1037335235495891</v>
      </c>
      <c r="G30" s="1"/>
      <c r="H30" s="25">
        <v>2762.6289999999985</v>
      </c>
      <c r="I30" s="188">
        <v>4158.2370000000001</v>
      </c>
      <c r="J30" s="294">
        <f t="shared" si="0"/>
        <v>4.61116916934887E-3</v>
      </c>
      <c r="K30" s="295">
        <f t="shared" si="6"/>
        <v>6.2125846730726499E-3</v>
      </c>
      <c r="L30" s="67">
        <f t="shared" si="7"/>
        <v>0.50517387604343622</v>
      </c>
      <c r="M30" s="1"/>
      <c r="N30" s="48">
        <f t="shared" si="1"/>
        <v>4.3888942727008402</v>
      </c>
      <c r="O30" s="191">
        <f t="shared" si="2"/>
        <v>5.9851847053997371</v>
      </c>
      <c r="P30" s="67">
        <f t="shared" si="8"/>
        <v>0.36371129799774621</v>
      </c>
      <c r="Q30" s="4"/>
    </row>
    <row r="31" spans="1:17" ht="20.100000000000001" customHeight="1" x14ac:dyDescent="0.25">
      <c r="A31" s="14" t="s">
        <v>193</v>
      </c>
      <c r="B31" s="25">
        <v>8986.9699999999975</v>
      </c>
      <c r="C31" s="188">
        <v>10352.879999999997</v>
      </c>
      <c r="D31" s="294">
        <f t="shared" si="3"/>
        <v>3.9370613411449911E-3</v>
      </c>
      <c r="E31" s="295">
        <f t="shared" si="4"/>
        <v>4.2509290982754343E-3</v>
      </c>
      <c r="F31" s="67">
        <f t="shared" si="5"/>
        <v>0.15198782236949721</v>
      </c>
      <c r="G31" s="1"/>
      <c r="H31" s="25">
        <v>3250.0330000000008</v>
      </c>
      <c r="I31" s="188">
        <v>3452.1580000000008</v>
      </c>
      <c r="J31" s="294">
        <f t="shared" si="0"/>
        <v>5.4247066721468673E-3</v>
      </c>
      <c r="K31" s="295">
        <f t="shared" si="6"/>
        <v>5.1576723211844682E-3</v>
      </c>
      <c r="L31" s="67">
        <f t="shared" si="7"/>
        <v>6.2191676207595414E-2</v>
      </c>
      <c r="M31" s="1"/>
      <c r="N31" s="48">
        <f t="shared" si="1"/>
        <v>3.6163834974412974</v>
      </c>
      <c r="O31" s="191">
        <f t="shared" si="2"/>
        <v>3.334490499262043</v>
      </c>
      <c r="P31" s="67">
        <f t="shared" si="8"/>
        <v>-7.7948867529868543E-2</v>
      </c>
      <c r="Q31" s="4"/>
    </row>
    <row r="32" spans="1:17" ht="20.100000000000001" customHeight="1" thickBot="1" x14ac:dyDescent="0.3">
      <c r="A32" s="14" t="s">
        <v>17</v>
      </c>
      <c r="B32" s="25">
        <f>B33-SUM(B7:B31)</f>
        <v>187398.67000000016</v>
      </c>
      <c r="C32" s="188">
        <f>C33-SUM(C7:C31)</f>
        <v>221331.50999999885</v>
      </c>
      <c r="D32" s="294">
        <f t="shared" si="3"/>
        <v>8.2096642031628961E-2</v>
      </c>
      <c r="E32" s="295">
        <f t="shared" si="4"/>
        <v>9.0879499832339936E-2</v>
      </c>
      <c r="F32" s="67">
        <f t="shared" si="5"/>
        <v>0.18107300334628126</v>
      </c>
      <c r="G32" s="1"/>
      <c r="H32" s="25">
        <f>H33-SUM(H7:H31)</f>
        <v>38006.881000000285</v>
      </c>
      <c r="I32" s="188">
        <f>I33-SUM(I7:I31)</f>
        <v>49021.561999999802</v>
      </c>
      <c r="J32" s="294">
        <f t="shared" si="0"/>
        <v>6.3438180765608684E-2</v>
      </c>
      <c r="K32" s="295">
        <f t="shared" si="6"/>
        <v>7.3240319089864142E-2</v>
      </c>
      <c r="L32" s="67">
        <f t="shared" si="7"/>
        <v>0.28980754826999444</v>
      </c>
      <c r="M32" s="1"/>
      <c r="N32" s="48">
        <f t="shared" si="1"/>
        <v>2.0281297087113934</v>
      </c>
      <c r="O32" s="191">
        <f t="shared" si="2"/>
        <v>2.2148478542436214</v>
      </c>
      <c r="P32" s="67">
        <f t="shared" si="8"/>
        <v>9.2064203157332838E-2</v>
      </c>
      <c r="Q32" s="4"/>
    </row>
    <row r="33" spans="1:17" ht="26.25" customHeight="1" thickBot="1" x14ac:dyDescent="0.3">
      <c r="A33" s="42" t="s">
        <v>18</v>
      </c>
      <c r="B33" s="43">
        <v>2282659.3800000008</v>
      </c>
      <c r="C33" s="196">
        <v>2435439.3499999973</v>
      </c>
      <c r="D33" s="349">
        <f>SUM(D7:D32)</f>
        <v>1.0000000000000002</v>
      </c>
      <c r="E33" s="350">
        <f>SUM(E7:E32)</f>
        <v>1.0000000000000004</v>
      </c>
      <c r="F33" s="72">
        <f t="shared" si="5"/>
        <v>6.6930691166019005E-2</v>
      </c>
      <c r="G33" s="71"/>
      <c r="H33" s="43">
        <v>599116.81800000009</v>
      </c>
      <c r="I33" s="196">
        <v>669324.80099999974</v>
      </c>
      <c r="J33" s="349">
        <f>SUM(J7:J32)</f>
        <v>1</v>
      </c>
      <c r="K33" s="350">
        <f>SUM(K7:K32)</f>
        <v>1</v>
      </c>
      <c r="L33" s="72">
        <f t="shared" si="7"/>
        <v>0.11718579898052478</v>
      </c>
      <c r="M33" s="71"/>
      <c r="N33" s="44">
        <f t="shared" si="1"/>
        <v>2.6246439711911806</v>
      </c>
      <c r="O33" s="198">
        <f t="shared" si="2"/>
        <v>2.7482712759814794</v>
      </c>
      <c r="P33" s="72">
        <f t="shared" si="8"/>
        <v>4.7102504624347626E-2</v>
      </c>
      <c r="Q33" s="4"/>
    </row>
    <row r="35" spans="1:17" ht="15.75" thickBot="1" x14ac:dyDescent="0.3">
      <c r="L35" s="16"/>
    </row>
    <row r="36" spans="1:17" x14ac:dyDescent="0.25">
      <c r="A36" s="475" t="s">
        <v>2</v>
      </c>
      <c r="B36" s="462" t="s">
        <v>1</v>
      </c>
      <c r="C36" s="458"/>
      <c r="D36" s="462" t="s">
        <v>116</v>
      </c>
      <c r="E36" s="458"/>
      <c r="F36" s="176" t="s">
        <v>0</v>
      </c>
      <c r="H36" s="473" t="s">
        <v>19</v>
      </c>
      <c r="I36" s="474"/>
      <c r="J36" s="462" t="s">
        <v>116</v>
      </c>
      <c r="K36" s="458"/>
      <c r="L36" s="176" t="s">
        <v>0</v>
      </c>
      <c r="N36" s="470" t="s">
        <v>22</v>
      </c>
      <c r="O36" s="458"/>
      <c r="P36" s="176" t="s">
        <v>0</v>
      </c>
    </row>
    <row r="37" spans="1:17" x14ac:dyDescent="0.25">
      <c r="A37" s="476"/>
      <c r="B37" s="465" t="str">
        <f>B5</f>
        <v>jan-set</v>
      </c>
      <c r="C37" s="467"/>
      <c r="D37" s="465" t="str">
        <f>B37</f>
        <v>jan-set</v>
      </c>
      <c r="E37" s="467"/>
      <c r="F37" s="177" t="str">
        <f>F5</f>
        <v>2021 / 2020</v>
      </c>
      <c r="H37" s="468" t="str">
        <f>B37</f>
        <v>jan-set</v>
      </c>
      <c r="I37" s="467"/>
      <c r="J37" s="465" t="str">
        <f>H37</f>
        <v>jan-set</v>
      </c>
      <c r="K37" s="467"/>
      <c r="L37" s="177" t="str">
        <f>F37</f>
        <v>2021 / 2020</v>
      </c>
      <c r="N37" s="468" t="str">
        <f>B37</f>
        <v>jan-set</v>
      </c>
      <c r="O37" s="466"/>
      <c r="P37" s="177" t="str">
        <f>L37</f>
        <v>2021 / 2020</v>
      </c>
    </row>
    <row r="38" spans="1:17" ht="19.5" customHeight="1" thickBot="1" x14ac:dyDescent="0.3">
      <c r="A38" s="477"/>
      <c r="B38" s="120">
        <f>B6</f>
        <v>2020</v>
      </c>
      <c r="C38" s="180">
        <f>C6</f>
        <v>2021</v>
      </c>
      <c r="D38" s="120">
        <f>B38</f>
        <v>2020</v>
      </c>
      <c r="E38" s="180">
        <f>C38</f>
        <v>2021</v>
      </c>
      <c r="F38" s="177" t="str">
        <f>F6</f>
        <v>HL</v>
      </c>
      <c r="H38" s="31">
        <f>B38</f>
        <v>2020</v>
      </c>
      <c r="I38" s="180">
        <f>C38</f>
        <v>2021</v>
      </c>
      <c r="J38" s="120">
        <f>B38</f>
        <v>2020</v>
      </c>
      <c r="K38" s="180">
        <f>C38</f>
        <v>2021</v>
      </c>
      <c r="L38" s="358">
        <f>L6</f>
        <v>1000</v>
      </c>
      <c r="N38" s="31">
        <f>B38</f>
        <v>2020</v>
      </c>
      <c r="O38" s="180">
        <f>C38</f>
        <v>2021</v>
      </c>
      <c r="P38" s="178"/>
    </row>
    <row r="39" spans="1:17" ht="20.100000000000001" customHeight="1" x14ac:dyDescent="0.25">
      <c r="A39" s="45" t="s">
        <v>153</v>
      </c>
      <c r="B39" s="25">
        <v>294996.40000000002</v>
      </c>
      <c r="C39" s="195">
        <v>315997.1999999999</v>
      </c>
      <c r="D39" s="345">
        <f>B39/$B$62</f>
        <v>0.28461726229585704</v>
      </c>
      <c r="E39" s="344">
        <f>C39/$C$62</f>
        <v>0.28465303523266511</v>
      </c>
      <c r="F39" s="67">
        <f>(C39-B39)/B39</f>
        <v>7.1190021301954426E-2</v>
      </c>
      <c r="H39" s="46">
        <v>78275.734999999986</v>
      </c>
      <c r="I39" s="195">
        <v>83942.941000000035</v>
      </c>
      <c r="J39" s="348">
        <f>H39/$H$62</f>
        <v>0.2819519969228817</v>
      </c>
      <c r="K39" s="344">
        <f>I39/$I$62</f>
        <v>0.27324167549688011</v>
      </c>
      <c r="L39" s="67">
        <f>(I39-H39)/H39</f>
        <v>7.2400546606174315E-2</v>
      </c>
      <c r="N39" s="48">
        <f t="shared" ref="N39:N62" si="9">(H39/B39)*10</f>
        <v>2.6534471268123943</v>
      </c>
      <c r="O39" s="197">
        <f t="shared" ref="O39:O62" si="10">(I39/C39)*10</f>
        <v>2.6564457216709538</v>
      </c>
      <c r="P39" s="67">
        <f>(O39-N39)/N39</f>
        <v>1.130075224887489E-3</v>
      </c>
    </row>
    <row r="40" spans="1:17" ht="20.100000000000001" customHeight="1" x14ac:dyDescent="0.25">
      <c r="A40" s="45" t="s">
        <v>154</v>
      </c>
      <c r="B40" s="25">
        <v>151536.34999999995</v>
      </c>
      <c r="C40" s="188">
        <v>171634.21999999986</v>
      </c>
      <c r="D40" s="345">
        <f t="shared" ref="D40:D61" si="11">B40/$B$62</f>
        <v>0.14620470309233191</v>
      </c>
      <c r="E40" s="295">
        <f t="shared" ref="E40:E61" si="12">C40/$C$62</f>
        <v>0.15460960310025207</v>
      </c>
      <c r="F40" s="67">
        <f t="shared" ref="F40:F62" si="13">(C40-B40)/B40</f>
        <v>0.13262738610240984</v>
      </c>
      <c r="H40" s="25">
        <v>35042.799000000006</v>
      </c>
      <c r="I40" s="188">
        <v>40487.279999999977</v>
      </c>
      <c r="J40" s="345">
        <f t="shared" ref="J40:J62" si="14">H40/$H$62</f>
        <v>0.12622541526843747</v>
      </c>
      <c r="K40" s="295">
        <f t="shared" ref="K40:K62" si="15">I40/$I$62</f>
        <v>0.1317896667870061</v>
      </c>
      <c r="L40" s="67">
        <f t="shared" ref="L40:L62" si="16">(I40-H40)/H40</f>
        <v>0.15536661326625106</v>
      </c>
      <c r="N40" s="48">
        <f t="shared" si="9"/>
        <v>2.3125011919582343</v>
      </c>
      <c r="O40" s="191">
        <f t="shared" si="10"/>
        <v>2.3589281904272945</v>
      </c>
      <c r="P40" s="67">
        <f t="shared" ref="P40:P62" si="17">(O40-N40)/N40</f>
        <v>2.0076529530238047E-2</v>
      </c>
    </row>
    <row r="41" spans="1:17" ht="20.100000000000001" customHeight="1" x14ac:dyDescent="0.25">
      <c r="A41" s="45" t="s">
        <v>156</v>
      </c>
      <c r="B41" s="25">
        <v>102880.59000000001</v>
      </c>
      <c r="C41" s="188">
        <v>104497.70000000001</v>
      </c>
      <c r="D41" s="345">
        <f t="shared" si="11"/>
        <v>9.9260844773639709E-2</v>
      </c>
      <c r="E41" s="295">
        <f t="shared" si="12"/>
        <v>9.4132440033748668E-2</v>
      </c>
      <c r="F41" s="67">
        <f t="shared" si="13"/>
        <v>1.5718319655826238E-2</v>
      </c>
      <c r="H41" s="25">
        <v>33859.785999999986</v>
      </c>
      <c r="I41" s="188">
        <v>36368.399000000012</v>
      </c>
      <c r="J41" s="345">
        <f t="shared" si="14"/>
        <v>0.12196416013316809</v>
      </c>
      <c r="K41" s="295">
        <f t="shared" si="15"/>
        <v>0.11838234590683519</v>
      </c>
      <c r="L41" s="67">
        <f t="shared" si="16"/>
        <v>7.4088270965446373E-2</v>
      </c>
      <c r="N41" s="48">
        <f t="shared" si="9"/>
        <v>3.2911733884885361</v>
      </c>
      <c r="O41" s="191">
        <f t="shared" si="10"/>
        <v>3.4803061694180837</v>
      </c>
      <c r="P41" s="67">
        <f t="shared" si="17"/>
        <v>5.7466671792824123E-2</v>
      </c>
    </row>
    <row r="42" spans="1:17" ht="20.100000000000001" customHeight="1" x14ac:dyDescent="0.25">
      <c r="A42" s="45" t="s">
        <v>155</v>
      </c>
      <c r="B42" s="25">
        <v>92258.989999999932</v>
      </c>
      <c r="C42" s="188">
        <v>96649.53999999995</v>
      </c>
      <c r="D42" s="345">
        <f t="shared" si="11"/>
        <v>8.9012954585143522E-2</v>
      </c>
      <c r="E42" s="295">
        <f t="shared" si="12"/>
        <v>8.7062749020690278E-2</v>
      </c>
      <c r="F42" s="67">
        <f t="shared" si="13"/>
        <v>4.7589400230807002E-2</v>
      </c>
      <c r="H42" s="25">
        <v>29902.695000000007</v>
      </c>
      <c r="I42" s="188">
        <v>33918.415000000001</v>
      </c>
      <c r="J42" s="345">
        <f t="shared" si="14"/>
        <v>0.10771057682979117</v>
      </c>
      <c r="K42" s="295">
        <f t="shared" si="15"/>
        <v>0.11040743193401464</v>
      </c>
      <c r="L42" s="67">
        <f t="shared" si="16"/>
        <v>0.13429291239468527</v>
      </c>
      <c r="N42" s="48">
        <f t="shared" si="9"/>
        <v>3.2411686926119643</v>
      </c>
      <c r="O42" s="191">
        <f t="shared" si="10"/>
        <v>3.5094233247256037</v>
      </c>
      <c r="P42" s="67">
        <f t="shared" si="17"/>
        <v>8.2764785654356285E-2</v>
      </c>
    </row>
    <row r="43" spans="1:17" ht="20.100000000000001" customHeight="1" x14ac:dyDescent="0.25">
      <c r="A43" s="45" t="s">
        <v>157</v>
      </c>
      <c r="B43" s="25">
        <v>97494.680000000051</v>
      </c>
      <c r="C43" s="188">
        <v>97553.99</v>
      </c>
      <c r="D43" s="345">
        <f t="shared" si="11"/>
        <v>9.4064432345651205E-2</v>
      </c>
      <c r="E43" s="295">
        <f t="shared" si="12"/>
        <v>8.7877485473153147E-2</v>
      </c>
      <c r="F43" s="67">
        <f t="shared" si="13"/>
        <v>6.0834088588171159E-4</v>
      </c>
      <c r="H43" s="25">
        <v>22004.602999999999</v>
      </c>
      <c r="I43" s="188">
        <v>22417.704000000005</v>
      </c>
      <c r="J43" s="345">
        <f t="shared" si="14"/>
        <v>7.9261366978479783E-2</v>
      </c>
      <c r="K43" s="295">
        <f t="shared" si="15"/>
        <v>7.2971603434207888E-2</v>
      </c>
      <c r="L43" s="67">
        <f t="shared" si="16"/>
        <v>1.8773390276571045E-2</v>
      </c>
      <c r="N43" s="48">
        <f t="shared" si="9"/>
        <v>2.2570055104545177</v>
      </c>
      <c r="O43" s="191">
        <f t="shared" si="10"/>
        <v>2.2979792010557438</v>
      </c>
      <c r="P43" s="67">
        <f t="shared" si="17"/>
        <v>1.8154005566860497E-2</v>
      </c>
    </row>
    <row r="44" spans="1:17" ht="20.100000000000001" customHeight="1" x14ac:dyDescent="0.25">
      <c r="A44" s="45" t="s">
        <v>158</v>
      </c>
      <c r="B44" s="25">
        <v>84686.99000000002</v>
      </c>
      <c r="C44" s="188">
        <v>94842.880000000005</v>
      </c>
      <c r="D44" s="345">
        <f t="shared" si="11"/>
        <v>8.1707367431862313E-2</v>
      </c>
      <c r="E44" s="295">
        <f t="shared" si="12"/>
        <v>8.5435293927311515E-2</v>
      </c>
      <c r="F44" s="67">
        <f t="shared" si="13"/>
        <v>0.11992267053062085</v>
      </c>
      <c r="H44" s="25">
        <v>18606.708000000006</v>
      </c>
      <c r="I44" s="188">
        <v>21365.230999999989</v>
      </c>
      <c r="J44" s="345">
        <f t="shared" si="14"/>
        <v>6.7022027666184938E-2</v>
      </c>
      <c r="K44" s="295">
        <f t="shared" si="15"/>
        <v>6.9545711006454694E-2</v>
      </c>
      <c r="L44" s="67">
        <f t="shared" si="16"/>
        <v>0.14825422100459587</v>
      </c>
      <c r="N44" s="48">
        <f t="shared" si="9"/>
        <v>2.1971152829968337</v>
      </c>
      <c r="O44" s="191">
        <f t="shared" si="10"/>
        <v>2.2526974085983036</v>
      </c>
      <c r="P44" s="67">
        <f t="shared" si="17"/>
        <v>2.5297773872683043E-2</v>
      </c>
    </row>
    <row r="45" spans="1:17" ht="20.100000000000001" customHeight="1" x14ac:dyDescent="0.25">
      <c r="A45" s="45" t="s">
        <v>160</v>
      </c>
      <c r="B45" s="25">
        <v>26137.370000000017</v>
      </c>
      <c r="C45" s="188">
        <v>27606.949999999986</v>
      </c>
      <c r="D45" s="345">
        <f t="shared" si="11"/>
        <v>2.5217754159080823E-2</v>
      </c>
      <c r="E45" s="295">
        <f t="shared" si="12"/>
        <v>2.4868581465330778E-2</v>
      </c>
      <c r="F45" s="67">
        <f t="shared" si="13"/>
        <v>5.6225243779307869E-2</v>
      </c>
      <c r="H45" s="25">
        <v>13372.166999999994</v>
      </c>
      <c r="I45" s="188">
        <v>14791.032000000003</v>
      </c>
      <c r="J45" s="345">
        <f t="shared" si="14"/>
        <v>4.8167023776094331E-2</v>
      </c>
      <c r="K45" s="295">
        <f t="shared" si="15"/>
        <v>4.8146113513082282E-2</v>
      </c>
      <c r="L45" s="67">
        <f t="shared" si="16"/>
        <v>0.1061058390910022</v>
      </c>
      <c r="N45" s="48">
        <f t="shared" si="9"/>
        <v>5.1161103814193956</v>
      </c>
      <c r="O45" s="191">
        <f t="shared" si="10"/>
        <v>5.3577204290948508</v>
      </c>
      <c r="P45" s="67">
        <f t="shared" si="17"/>
        <v>4.7225339107797713E-2</v>
      </c>
    </row>
    <row r="46" spans="1:17" ht="20.100000000000001" customHeight="1" x14ac:dyDescent="0.25">
      <c r="A46" s="45" t="s">
        <v>159</v>
      </c>
      <c r="B46" s="25">
        <v>49869.840000000004</v>
      </c>
      <c r="C46" s="188">
        <v>51342.869999999995</v>
      </c>
      <c r="D46" s="345">
        <f t="shared" si="11"/>
        <v>4.8115222192312943E-2</v>
      </c>
      <c r="E46" s="295">
        <f t="shared" si="12"/>
        <v>4.625010532706033E-2</v>
      </c>
      <c r="F46" s="67">
        <f t="shared" si="13"/>
        <v>2.9537491999172074E-2</v>
      </c>
      <c r="H46" s="25">
        <v>11619.760000000004</v>
      </c>
      <c r="I46" s="188">
        <v>13513.07500000001</v>
      </c>
      <c r="J46" s="345">
        <f t="shared" si="14"/>
        <v>4.1854791089021716E-2</v>
      </c>
      <c r="K46" s="295">
        <f t="shared" si="15"/>
        <v>4.3986250780932303E-2</v>
      </c>
      <c r="L46" s="67">
        <f t="shared" si="16"/>
        <v>0.16293925175735172</v>
      </c>
      <c r="N46" s="48">
        <f t="shared" si="9"/>
        <v>2.3300175015600617</v>
      </c>
      <c r="O46" s="191">
        <f t="shared" si="10"/>
        <v>2.6319282502127384</v>
      </c>
      <c r="P46" s="67">
        <f t="shared" si="17"/>
        <v>0.12957445532084308</v>
      </c>
    </row>
    <row r="47" spans="1:17" ht="20.100000000000001" customHeight="1" x14ac:dyDescent="0.25">
      <c r="A47" s="45" t="s">
        <v>161</v>
      </c>
      <c r="B47" s="25">
        <v>37153.439999999988</v>
      </c>
      <c r="C47" s="188">
        <v>34560.9</v>
      </c>
      <c r="D47" s="345">
        <f t="shared" si="11"/>
        <v>3.5846235336002008E-2</v>
      </c>
      <c r="E47" s="295">
        <f t="shared" si="12"/>
        <v>3.1132760307283163E-2</v>
      </c>
      <c r="F47" s="67">
        <f t="shared" si="13"/>
        <v>-6.9779272121235261E-2</v>
      </c>
      <c r="H47" s="25">
        <v>7957.5219999999963</v>
      </c>
      <c r="I47" s="188">
        <v>8311.6530000000002</v>
      </c>
      <c r="J47" s="345">
        <f t="shared" si="14"/>
        <v>2.8663278836765477E-2</v>
      </c>
      <c r="K47" s="295">
        <f t="shared" si="15"/>
        <v>2.7055163481449488E-2</v>
      </c>
      <c r="L47" s="67">
        <f t="shared" si="16"/>
        <v>4.4502673068325053E-2</v>
      </c>
      <c r="N47" s="48">
        <f t="shared" si="9"/>
        <v>2.141799521121059</v>
      </c>
      <c r="O47" s="191">
        <f t="shared" si="10"/>
        <v>2.4049295591260647</v>
      </c>
      <c r="P47" s="67">
        <f t="shared" si="17"/>
        <v>0.12285465348655898</v>
      </c>
    </row>
    <row r="48" spans="1:17" ht="20.100000000000001" customHeight="1" x14ac:dyDescent="0.25">
      <c r="A48" s="45" t="s">
        <v>162</v>
      </c>
      <c r="B48" s="25">
        <v>40694.100000000028</v>
      </c>
      <c r="C48" s="188">
        <v>37222.700000000004</v>
      </c>
      <c r="D48" s="345">
        <f t="shared" si="11"/>
        <v>3.92623209422008E-2</v>
      </c>
      <c r="E48" s="295">
        <f t="shared" si="12"/>
        <v>3.3530532974833098E-2</v>
      </c>
      <c r="F48" s="67">
        <f t="shared" si="13"/>
        <v>-8.5304749337128005E-2</v>
      </c>
      <c r="H48" s="25">
        <v>8795.1249999999964</v>
      </c>
      <c r="I48" s="188">
        <v>8212.23</v>
      </c>
      <c r="J48" s="345">
        <f t="shared" si="14"/>
        <v>3.1680354798793768E-2</v>
      </c>
      <c r="K48" s="295">
        <f t="shared" si="15"/>
        <v>2.6731532848792403E-2</v>
      </c>
      <c r="L48" s="67">
        <f t="shared" si="16"/>
        <v>-6.6274782905302324E-2</v>
      </c>
      <c r="N48" s="48">
        <f t="shared" si="9"/>
        <v>2.1612776790738684</v>
      </c>
      <c r="O48" s="191">
        <f t="shared" si="10"/>
        <v>2.2062424273360071</v>
      </c>
      <c r="P48" s="67">
        <f t="shared" si="17"/>
        <v>2.0804706723944234E-2</v>
      </c>
    </row>
    <row r="49" spans="1:16" ht="20.100000000000001" customHeight="1" x14ac:dyDescent="0.25">
      <c r="A49" s="45" t="s">
        <v>163</v>
      </c>
      <c r="B49" s="25">
        <v>16870.840000000007</v>
      </c>
      <c r="C49" s="188">
        <v>17726.05999999999</v>
      </c>
      <c r="D49" s="345">
        <f t="shared" si="11"/>
        <v>1.6277257259517199E-2</v>
      </c>
      <c r="E49" s="295">
        <f t="shared" si="12"/>
        <v>1.5967789530148796E-2</v>
      </c>
      <c r="F49" s="67">
        <f t="shared" si="13"/>
        <v>5.069220026981363E-2</v>
      </c>
      <c r="H49" s="25">
        <v>5368.3429999999971</v>
      </c>
      <c r="I49" s="188">
        <v>6053.4039999999986</v>
      </c>
      <c r="J49" s="345">
        <f t="shared" si="14"/>
        <v>1.933696347938442E-2</v>
      </c>
      <c r="K49" s="295">
        <f t="shared" si="15"/>
        <v>1.9704363841856753E-2</v>
      </c>
      <c r="L49" s="67">
        <f t="shared" si="16"/>
        <v>0.12761125732837897</v>
      </c>
      <c r="N49" s="48">
        <f t="shared" si="9"/>
        <v>3.1820247243172211</v>
      </c>
      <c r="O49" s="191">
        <f t="shared" si="10"/>
        <v>3.4149743372187622</v>
      </c>
      <c r="P49" s="67">
        <f t="shared" si="17"/>
        <v>7.3207983307397473E-2</v>
      </c>
    </row>
    <row r="50" spans="1:16" ht="20.100000000000001" customHeight="1" x14ac:dyDescent="0.25">
      <c r="A50" s="45" t="s">
        <v>164</v>
      </c>
      <c r="B50" s="25">
        <v>9260.7899999999972</v>
      </c>
      <c r="C50" s="188">
        <v>13149.260000000004</v>
      </c>
      <c r="D50" s="345">
        <f t="shared" si="11"/>
        <v>8.9349588554194191E-3</v>
      </c>
      <c r="E50" s="295">
        <f t="shared" si="12"/>
        <v>1.184496815181741E-2</v>
      </c>
      <c r="F50" s="67">
        <f t="shared" si="13"/>
        <v>0.41988534455483906</v>
      </c>
      <c r="H50" s="25">
        <v>2960.0379999999982</v>
      </c>
      <c r="I50" s="188">
        <v>4281.5339999999987</v>
      </c>
      <c r="J50" s="345">
        <f t="shared" si="14"/>
        <v>1.0662162738779936E-2</v>
      </c>
      <c r="K50" s="295">
        <f t="shared" si="15"/>
        <v>1.3936770738790986E-2</v>
      </c>
      <c r="L50" s="67">
        <f t="shared" si="16"/>
        <v>0.44644561995487941</v>
      </c>
      <c r="N50" s="48">
        <f t="shared" si="9"/>
        <v>3.1963126255967356</v>
      </c>
      <c r="O50" s="191">
        <f t="shared" si="10"/>
        <v>3.2561026247864877</v>
      </c>
      <c r="P50" s="67">
        <f t="shared" si="17"/>
        <v>1.870592967375638E-2</v>
      </c>
    </row>
    <row r="51" spans="1:16" ht="20.100000000000001" customHeight="1" x14ac:dyDescent="0.25">
      <c r="A51" s="45" t="s">
        <v>167</v>
      </c>
      <c r="B51" s="25">
        <v>7476.3600000000006</v>
      </c>
      <c r="C51" s="188">
        <v>7024.1399999999985</v>
      </c>
      <c r="D51" s="345">
        <f t="shared" si="11"/>
        <v>7.2133121459728115E-3</v>
      </c>
      <c r="E51" s="295">
        <f t="shared" si="12"/>
        <v>6.3274066064483245E-3</v>
      </c>
      <c r="F51" s="67">
        <f t="shared" si="13"/>
        <v>-6.0486653933197708E-2</v>
      </c>
      <c r="H51" s="25">
        <v>2147.8049999999998</v>
      </c>
      <c r="I51" s="188">
        <v>2163.6649999999991</v>
      </c>
      <c r="J51" s="345">
        <f t="shared" si="14"/>
        <v>7.7364704240841685E-3</v>
      </c>
      <c r="K51" s="295">
        <f t="shared" si="15"/>
        <v>7.0429203786647951E-3</v>
      </c>
      <c r="L51" s="67">
        <f t="shared" si="16"/>
        <v>7.3842830238309435E-3</v>
      </c>
      <c r="N51" s="48">
        <f t="shared" si="9"/>
        <v>2.8727950499975918</v>
      </c>
      <c r="O51" s="191">
        <f t="shared" si="10"/>
        <v>3.0803272713812646</v>
      </c>
      <c r="P51" s="67">
        <f t="shared" si="17"/>
        <v>7.2240524566431125E-2</v>
      </c>
    </row>
    <row r="52" spans="1:16" ht="20.100000000000001" customHeight="1" x14ac:dyDescent="0.25">
      <c r="A52" s="45" t="s">
        <v>166</v>
      </c>
      <c r="B52" s="25">
        <v>4208.6100000000006</v>
      </c>
      <c r="C52" s="188">
        <v>13029.960000000006</v>
      </c>
      <c r="D52" s="345">
        <f t="shared" si="11"/>
        <v>4.0605344887970395E-3</v>
      </c>
      <c r="E52" s="295">
        <f t="shared" si="12"/>
        <v>1.1737501670774995E-2</v>
      </c>
      <c r="F52" s="67">
        <f t="shared" si="13"/>
        <v>2.0960245781861482</v>
      </c>
      <c r="H52" s="25">
        <v>1072.2430000000002</v>
      </c>
      <c r="I52" s="188">
        <v>2154.567</v>
      </c>
      <c r="J52" s="345">
        <f t="shared" si="14"/>
        <v>3.8622576336917376E-3</v>
      </c>
      <c r="K52" s="295">
        <f t="shared" si="15"/>
        <v>7.0133055863540236E-3</v>
      </c>
      <c r="L52" s="67">
        <f t="shared" si="16"/>
        <v>1.0094017867218528</v>
      </c>
      <c r="N52" s="48">
        <f t="shared" ref="N52" si="18">(H52/B52)*10</f>
        <v>2.5477366636490433</v>
      </c>
      <c r="O52" s="191">
        <f t="shared" ref="O52" si="19">(I52/C52)*10</f>
        <v>1.6535484376007288</v>
      </c>
      <c r="P52" s="67">
        <f t="shared" ref="P52" si="20">(O52-N52)/N52</f>
        <v>-0.35097356756156922</v>
      </c>
    </row>
    <row r="53" spans="1:16" ht="20.100000000000001" customHeight="1" x14ac:dyDescent="0.25">
      <c r="A53" s="45" t="s">
        <v>165</v>
      </c>
      <c r="B53" s="25">
        <v>4754.4799999999977</v>
      </c>
      <c r="C53" s="188">
        <v>6889.6700000000037</v>
      </c>
      <c r="D53" s="345">
        <f t="shared" si="11"/>
        <v>4.5871986276456453E-3</v>
      </c>
      <c r="E53" s="295">
        <f t="shared" si="12"/>
        <v>6.2062748570285986E-3</v>
      </c>
      <c r="F53" s="67">
        <f t="shared" si="13"/>
        <v>0.4490901213171592</v>
      </c>
      <c r="H53" s="25">
        <v>1495.9990000000009</v>
      </c>
      <c r="I53" s="188">
        <v>2045.4680000000005</v>
      </c>
      <c r="J53" s="345">
        <f t="shared" si="14"/>
        <v>5.3886419008985914E-3</v>
      </c>
      <c r="K53" s="295">
        <f t="shared" si="15"/>
        <v>6.6581787204150053E-3</v>
      </c>
      <c r="L53" s="67">
        <f t="shared" si="16"/>
        <v>0.36729235781574671</v>
      </c>
      <c r="N53" s="48">
        <f t="shared" si="9"/>
        <v>3.1465039289259851</v>
      </c>
      <c r="O53" s="191">
        <f t="shared" si="10"/>
        <v>2.9688911079921092</v>
      </c>
      <c r="P53" s="67">
        <f t="shared" si="17"/>
        <v>-5.64476717480221E-2</v>
      </c>
    </row>
    <row r="54" spans="1:16" ht="20.100000000000001" customHeight="1" x14ac:dyDescent="0.25">
      <c r="A54" s="45" t="s">
        <v>168</v>
      </c>
      <c r="B54" s="25">
        <v>3634.619999999999</v>
      </c>
      <c r="C54" s="188">
        <v>3048.2399999999993</v>
      </c>
      <c r="D54" s="345">
        <f t="shared" si="11"/>
        <v>3.5067397225381994E-3</v>
      </c>
      <c r="E54" s="295">
        <f t="shared" si="12"/>
        <v>2.7458811917245446E-3</v>
      </c>
      <c r="F54" s="67">
        <f t="shared" si="13"/>
        <v>-0.16133185862621122</v>
      </c>
      <c r="H54" s="25">
        <v>1468.7610000000002</v>
      </c>
      <c r="I54" s="188">
        <v>1477.1860000000004</v>
      </c>
      <c r="J54" s="345">
        <f t="shared" si="14"/>
        <v>5.2905296507589324E-3</v>
      </c>
      <c r="K54" s="295">
        <f t="shared" si="15"/>
        <v>4.8083706962391785E-3</v>
      </c>
      <c r="L54" s="67">
        <f t="shared" si="16"/>
        <v>5.7361272528343148E-3</v>
      </c>
      <c r="N54" s="48">
        <f t="shared" ref="N54" si="21">(H54/B54)*10</f>
        <v>4.0410304240883521</v>
      </c>
      <c r="O54" s="191">
        <f t="shared" ref="O54" si="22">(I54/C54)*10</f>
        <v>4.8460291840537515</v>
      </c>
      <c r="P54" s="67">
        <f t="shared" ref="P54" si="23">(O54-N54)/N54</f>
        <v>0.19920631014477092</v>
      </c>
    </row>
    <row r="55" spans="1:16" ht="20.100000000000001" customHeight="1" x14ac:dyDescent="0.25">
      <c r="A55" s="45" t="s">
        <v>194</v>
      </c>
      <c r="B55" s="25">
        <v>3068.93</v>
      </c>
      <c r="C55" s="188">
        <v>4374.8200000000006</v>
      </c>
      <c r="D55" s="345">
        <f t="shared" si="11"/>
        <v>2.9609529295192231E-3</v>
      </c>
      <c r="E55" s="295">
        <f t="shared" si="12"/>
        <v>3.9408760318020812E-3</v>
      </c>
      <c r="F55" s="67">
        <f t="shared" si="13"/>
        <v>0.42551964365430323</v>
      </c>
      <c r="H55" s="25">
        <v>889.3069999999999</v>
      </c>
      <c r="I55" s="188">
        <v>1275.6950000000002</v>
      </c>
      <c r="J55" s="345">
        <f t="shared" si="14"/>
        <v>3.2033156191698126E-3</v>
      </c>
      <c r="K55" s="295">
        <f t="shared" si="15"/>
        <v>4.1524997226746246E-3</v>
      </c>
      <c r="L55" s="67">
        <f t="shared" si="16"/>
        <v>0.43448213046788153</v>
      </c>
      <c r="N55" s="48">
        <f t="shared" ref="N55" si="24">(H55/B55)*10</f>
        <v>2.8977754461652756</v>
      </c>
      <c r="O55" s="191">
        <f t="shared" ref="O55" si="25">(I55/C55)*10</f>
        <v>2.9159942580494742</v>
      </c>
      <c r="P55" s="67">
        <f t="shared" ref="P55" si="26">(O55-N55)/N55</f>
        <v>6.2871717366189215E-3</v>
      </c>
    </row>
    <row r="56" spans="1:16" ht="20.100000000000001" customHeight="1" x14ac:dyDescent="0.25">
      <c r="A56" s="45" t="s">
        <v>195</v>
      </c>
      <c r="B56" s="25"/>
      <c r="C56" s="188">
        <v>4315.7099999999991</v>
      </c>
      <c r="D56" s="345">
        <f t="shared" si="11"/>
        <v>0</v>
      </c>
      <c r="E56" s="295">
        <f t="shared" si="12"/>
        <v>3.8876292279930499E-3</v>
      </c>
      <c r="F56" s="67"/>
      <c r="H56" s="25"/>
      <c r="I56" s="188">
        <v>1268.9689999999996</v>
      </c>
      <c r="J56" s="345">
        <f t="shared" si="14"/>
        <v>0</v>
      </c>
      <c r="K56" s="295">
        <f t="shared" si="15"/>
        <v>4.1306059995396185E-3</v>
      </c>
      <c r="L56" s="67"/>
      <c r="N56" s="48"/>
      <c r="O56" s="191">
        <f t="shared" ref="O56" si="27">(I56/C56)*10</f>
        <v>2.9403481698260538</v>
      </c>
      <c r="P56" s="67"/>
    </row>
    <row r="57" spans="1:16" ht="20.100000000000001" customHeight="1" x14ac:dyDescent="0.25">
      <c r="A57" s="45" t="s">
        <v>169</v>
      </c>
      <c r="B57" s="25">
        <v>4292.6499999999996</v>
      </c>
      <c r="C57" s="188">
        <v>3056.89</v>
      </c>
      <c r="D57" s="345">
        <f t="shared" si="11"/>
        <v>4.1416176298907734E-3</v>
      </c>
      <c r="E57" s="295">
        <f t="shared" si="12"/>
        <v>2.753673187206665E-3</v>
      </c>
      <c r="F57" s="67">
        <f t="shared" si="13"/>
        <v>-0.28787811724692203</v>
      </c>
      <c r="H57" s="25">
        <v>1396.8490000000002</v>
      </c>
      <c r="I57" s="188">
        <v>1251.1709999999998</v>
      </c>
      <c r="J57" s="345">
        <f t="shared" si="14"/>
        <v>5.0315000548986286E-3</v>
      </c>
      <c r="K57" s="295">
        <f t="shared" si="15"/>
        <v>4.0726719400158585E-3</v>
      </c>
      <c r="L57" s="67">
        <f t="shared" ref="L57:L58" si="28">(I57-H57)/H57</f>
        <v>-0.10429044227400408</v>
      </c>
      <c r="N57" s="48">
        <f t="shared" ref="N57:N58" si="29">(H57/B57)*10</f>
        <v>3.2540481986651608</v>
      </c>
      <c r="O57" s="191">
        <f t="shared" ref="O57:O58" si="30">(I57/C57)*10</f>
        <v>4.0929539499295036</v>
      </c>
      <c r="P57" s="67">
        <f t="shared" ref="P57:P58" si="31">(O57-N57)/N57</f>
        <v>0.25780372632724657</v>
      </c>
    </row>
    <row r="58" spans="1:16" ht="20.100000000000001" customHeight="1" x14ac:dyDescent="0.25">
      <c r="A58" s="45" t="s">
        <v>196</v>
      </c>
      <c r="B58" s="25">
        <v>1395.1000000000004</v>
      </c>
      <c r="C58" s="188">
        <v>2238.2599999999998</v>
      </c>
      <c r="D58" s="345">
        <f t="shared" si="11"/>
        <v>1.3460148755339058E-3</v>
      </c>
      <c r="E58" s="295">
        <f t="shared" si="12"/>
        <v>2.0162441396311902E-3</v>
      </c>
      <c r="F58" s="67">
        <f t="shared" si="13"/>
        <v>0.60437244641961096</v>
      </c>
      <c r="H58" s="25">
        <v>367.91900000000004</v>
      </c>
      <c r="I58" s="188">
        <v>500.55600000000015</v>
      </c>
      <c r="J58" s="345">
        <f t="shared" si="14"/>
        <v>1.3252573962527433E-3</v>
      </c>
      <c r="K58" s="295">
        <f t="shared" si="15"/>
        <v>1.6293539217313853E-3</v>
      </c>
      <c r="L58" s="67">
        <f t="shared" si="28"/>
        <v>0.36050598093602154</v>
      </c>
      <c r="N58" s="48">
        <f t="shared" si="29"/>
        <v>2.6372231381262989</v>
      </c>
      <c r="O58" s="191">
        <f t="shared" si="30"/>
        <v>2.2363621741888799</v>
      </c>
      <c r="P58" s="67">
        <f t="shared" si="31"/>
        <v>-0.15200115536003667</v>
      </c>
    </row>
    <row r="59" spans="1:16" ht="20.100000000000001" customHeight="1" x14ac:dyDescent="0.25">
      <c r="A59" s="45" t="s">
        <v>170</v>
      </c>
      <c r="B59" s="25">
        <v>408.46</v>
      </c>
      <c r="C59" s="188">
        <v>387.25000000000011</v>
      </c>
      <c r="D59" s="345">
        <f t="shared" si="11"/>
        <v>3.9408876500650775E-4</v>
      </c>
      <c r="E59" s="295">
        <f t="shared" si="12"/>
        <v>3.4883817924288456E-4</v>
      </c>
      <c r="F59" s="67">
        <f t="shared" si="13"/>
        <v>-5.1926749253292527E-2</v>
      </c>
      <c r="H59" s="25">
        <v>176.95300000000003</v>
      </c>
      <c r="I59" s="188">
        <v>300.19500000000011</v>
      </c>
      <c r="J59" s="345">
        <f t="shared" si="14"/>
        <v>6.3739103454595091E-4</v>
      </c>
      <c r="K59" s="295">
        <f t="shared" si="15"/>
        <v>9.7716119781633476E-4</v>
      </c>
      <c r="L59" s="67">
        <f t="shared" si="16"/>
        <v>0.69646742355314717</v>
      </c>
      <c r="N59" s="48">
        <f t="shared" si="9"/>
        <v>4.3321989913333017</v>
      </c>
      <c r="O59" s="191">
        <f t="shared" si="10"/>
        <v>7.7519690122659792</v>
      </c>
      <c r="P59" s="67">
        <f t="shared" si="17"/>
        <v>0.78938433524730367</v>
      </c>
    </row>
    <row r="60" spans="1:16" ht="20.100000000000001" customHeight="1" x14ac:dyDescent="0.25">
      <c r="A60" s="45" t="s">
        <v>171</v>
      </c>
      <c r="B60" s="25">
        <v>781.79</v>
      </c>
      <c r="C60" s="188">
        <v>697.97</v>
      </c>
      <c r="D60" s="345">
        <f t="shared" si="11"/>
        <v>7.5428354207128653E-4</v>
      </c>
      <c r="E60" s="295">
        <f t="shared" si="12"/>
        <v>6.2873746666534816E-4</v>
      </c>
      <c r="F60" s="67">
        <f t="shared" si="13"/>
        <v>-0.10721549265147923</v>
      </c>
      <c r="H60" s="25">
        <v>260.11999999999995</v>
      </c>
      <c r="I60" s="188">
        <v>292.13400000000001</v>
      </c>
      <c r="J60" s="345">
        <f t="shared" si="14"/>
        <v>9.3696154293000232E-4</v>
      </c>
      <c r="K60" s="295">
        <f t="shared" si="15"/>
        <v>9.5092193195382018E-4</v>
      </c>
      <c r="L60" s="67">
        <f t="shared" si="16"/>
        <v>0.12307396586191018</v>
      </c>
      <c r="N60" s="48">
        <f t="shared" si="9"/>
        <v>3.3272362143286554</v>
      </c>
      <c r="O60" s="191">
        <f t="shared" si="10"/>
        <v>4.1854807513216903</v>
      </c>
      <c r="P60" s="67">
        <f t="shared" si="17"/>
        <v>0.25794517783168724</v>
      </c>
    </row>
    <row r="61" spans="1:16" ht="20.100000000000001" customHeight="1" thickBot="1" x14ac:dyDescent="0.3">
      <c r="A61" s="14" t="s">
        <v>17</v>
      </c>
      <c r="B61" s="25">
        <f>B62-SUM(B39:B60)</f>
        <v>2605.6199999999953</v>
      </c>
      <c r="C61" s="188">
        <f>C62-SUM(C39:C60)</f>
        <v>2266.4000000003725</v>
      </c>
      <c r="D61" s="345">
        <f t="shared" si="11"/>
        <v>2.5139440040059125E-3</v>
      </c>
      <c r="E61" s="295">
        <f t="shared" si="12"/>
        <v>2.0415928971883879E-3</v>
      </c>
      <c r="F61" s="67">
        <f t="shared" si="13"/>
        <v>-0.13018782477860294</v>
      </c>
      <c r="H61" s="25">
        <f>H62-SUM(H39:H60)</f>
        <v>579.54899999999907</v>
      </c>
      <c r="I61" s="188">
        <f>I62-SUM(I39:I60)</f>
        <v>818.83500000013737</v>
      </c>
      <c r="J61" s="345">
        <f t="shared" si="14"/>
        <v>2.087556224986695E-3</v>
      </c>
      <c r="K61" s="295">
        <f t="shared" si="15"/>
        <v>2.6653801342929511E-3</v>
      </c>
      <c r="L61" s="67">
        <f t="shared" si="16"/>
        <v>0.41288312118585085</v>
      </c>
      <c r="N61" s="48">
        <f t="shared" si="9"/>
        <v>2.2242268634720337</v>
      </c>
      <c r="O61" s="191">
        <f t="shared" si="10"/>
        <v>3.6129324038122257</v>
      </c>
      <c r="P61" s="67">
        <f t="shared" si="17"/>
        <v>0.62435427030694746</v>
      </c>
    </row>
    <row r="62" spans="1:16" s="2" customFormat="1" ht="26.25" customHeight="1" thickBot="1" x14ac:dyDescent="0.3">
      <c r="A62" s="18" t="s">
        <v>18</v>
      </c>
      <c r="B62" s="47">
        <v>1036466.9999999998</v>
      </c>
      <c r="C62" s="199">
        <v>1110113.5799999996</v>
      </c>
      <c r="D62" s="351">
        <f>SUM(D39:D61)</f>
        <v>1</v>
      </c>
      <c r="E62" s="352">
        <f>SUM(E39:E61)</f>
        <v>1.0000000000000007</v>
      </c>
      <c r="F62" s="72">
        <f t="shared" si="13"/>
        <v>7.1055402632211023E-2</v>
      </c>
      <c r="H62" s="47">
        <v>277620.78599999996</v>
      </c>
      <c r="I62" s="199">
        <v>307211.33900000004</v>
      </c>
      <c r="J62" s="351">
        <f t="shared" si="14"/>
        <v>1</v>
      </c>
      <c r="K62" s="352">
        <f t="shared" si="15"/>
        <v>1</v>
      </c>
      <c r="L62" s="72">
        <f t="shared" si="16"/>
        <v>0.10658623018234692</v>
      </c>
      <c r="N62" s="44">
        <f t="shared" si="9"/>
        <v>2.6785299097800515</v>
      </c>
      <c r="O62" s="198">
        <f t="shared" si="10"/>
        <v>2.7673865497618735</v>
      </c>
      <c r="P62" s="72">
        <f t="shared" si="17"/>
        <v>3.317365979651074E-2</v>
      </c>
    </row>
    <row r="64" spans="1:16" ht="15.75" thickBot="1" x14ac:dyDescent="0.3"/>
    <row r="65" spans="1:16" x14ac:dyDescent="0.25">
      <c r="A65" s="475" t="s">
        <v>15</v>
      </c>
      <c r="B65" s="462" t="s">
        <v>1</v>
      </c>
      <c r="C65" s="458"/>
      <c r="D65" s="462" t="s">
        <v>116</v>
      </c>
      <c r="E65" s="458"/>
      <c r="F65" s="176" t="s">
        <v>0</v>
      </c>
      <c r="H65" s="473" t="s">
        <v>19</v>
      </c>
      <c r="I65" s="474"/>
      <c r="J65" s="462" t="s">
        <v>116</v>
      </c>
      <c r="K65" s="463"/>
      <c r="L65" s="176" t="s">
        <v>0</v>
      </c>
      <c r="N65" s="470" t="s">
        <v>22</v>
      </c>
      <c r="O65" s="458"/>
      <c r="P65" s="176" t="s">
        <v>0</v>
      </c>
    </row>
    <row r="66" spans="1:16" x14ac:dyDescent="0.25">
      <c r="A66" s="476"/>
      <c r="B66" s="465" t="str">
        <f>B37</f>
        <v>jan-set</v>
      </c>
      <c r="C66" s="467"/>
      <c r="D66" s="465" t="str">
        <f>B66</f>
        <v>jan-set</v>
      </c>
      <c r="E66" s="467"/>
      <c r="F66" s="177" t="str">
        <f>F37</f>
        <v>2021 / 2020</v>
      </c>
      <c r="H66" s="468" t="str">
        <f>B66</f>
        <v>jan-set</v>
      </c>
      <c r="I66" s="467"/>
      <c r="J66" s="465" t="str">
        <f>B66</f>
        <v>jan-set</v>
      </c>
      <c r="K66" s="466"/>
      <c r="L66" s="177" t="str">
        <f>F66</f>
        <v>2021 / 2020</v>
      </c>
      <c r="N66" s="468" t="str">
        <f>B66</f>
        <v>jan-set</v>
      </c>
      <c r="O66" s="466"/>
      <c r="P66" s="177" t="str">
        <f>L66</f>
        <v>2021 / 2020</v>
      </c>
    </row>
    <row r="67" spans="1:16" ht="19.5" customHeight="1" thickBot="1" x14ac:dyDescent="0.3">
      <c r="A67" s="477"/>
      <c r="B67" s="120">
        <f>B6</f>
        <v>2020</v>
      </c>
      <c r="C67" s="180">
        <f>C6</f>
        <v>2021</v>
      </c>
      <c r="D67" s="120">
        <f>B67</f>
        <v>2020</v>
      </c>
      <c r="E67" s="180">
        <f>C67</f>
        <v>2021</v>
      </c>
      <c r="F67" s="177" t="str">
        <f>F38</f>
        <v>HL</v>
      </c>
      <c r="H67" s="31">
        <f>B67</f>
        <v>2020</v>
      </c>
      <c r="I67" s="180">
        <f>C67</f>
        <v>2021</v>
      </c>
      <c r="J67" s="120">
        <f>B67</f>
        <v>2020</v>
      </c>
      <c r="K67" s="180">
        <f>C67</f>
        <v>2021</v>
      </c>
      <c r="L67" s="32">
        <v>1000</v>
      </c>
      <c r="N67" s="31">
        <f>B67</f>
        <v>2020</v>
      </c>
      <c r="O67" s="180">
        <f>C67</f>
        <v>2021</v>
      </c>
      <c r="P67" s="178"/>
    </row>
    <row r="68" spans="1:16" ht="20.100000000000001" customHeight="1" x14ac:dyDescent="0.25">
      <c r="A68" s="45" t="s">
        <v>181</v>
      </c>
      <c r="B68" s="46">
        <v>198743.4800000001</v>
      </c>
      <c r="C68" s="195">
        <v>222408.18999999994</v>
      </c>
      <c r="D68" s="345">
        <f>B68/$B$96</f>
        <v>0.15948057714812869</v>
      </c>
      <c r="E68" s="344">
        <f>C68/$C$96</f>
        <v>0.16781397829455916</v>
      </c>
      <c r="F68" s="76">
        <f>(C68-B68)/B68</f>
        <v>0.1190716294189869</v>
      </c>
      <c r="H68" s="25">
        <v>70493.949999999953</v>
      </c>
      <c r="I68" s="195">
        <v>82971.512000000017</v>
      </c>
      <c r="J68" s="343">
        <f>H68/$H$96</f>
        <v>0.21926849162480477</v>
      </c>
      <c r="K68" s="344">
        <f>I68/$I$96</f>
        <v>0.22913125499874398</v>
      </c>
      <c r="L68" s="73">
        <f>(I68-H68)/H68</f>
        <v>0.17700188455888868</v>
      </c>
      <c r="N68" s="49">
        <f t="shared" ref="N68:N96" si="32">(H68/B68)*10</f>
        <v>3.5469817676534552</v>
      </c>
      <c r="O68" s="197">
        <f t="shared" ref="O68:O96" si="33">(I68/C68)*10</f>
        <v>3.7305960720241478</v>
      </c>
      <c r="P68" s="76">
        <f>(O68-N68)/N68</f>
        <v>5.176635133711574E-2</v>
      </c>
    </row>
    <row r="69" spans="1:16" ht="20.100000000000001" customHeight="1" x14ac:dyDescent="0.25">
      <c r="A69" s="45" t="s">
        <v>182</v>
      </c>
      <c r="B69" s="25">
        <v>187260.63000000006</v>
      </c>
      <c r="C69" s="188">
        <v>184494.96</v>
      </c>
      <c r="D69" s="345">
        <f t="shared" ref="D69:D95" si="34">B69/$B$96</f>
        <v>0.15026622936018921</v>
      </c>
      <c r="E69" s="295">
        <f t="shared" ref="E69:E95" si="35">C69/$C$96</f>
        <v>0.13920725317217664</v>
      </c>
      <c r="F69" s="67">
        <f t="shared" ref="F69:F96" si="36">(C69-B69)/B69</f>
        <v>-1.4769094817207814E-2</v>
      </c>
      <c r="H69" s="25">
        <v>56003.536</v>
      </c>
      <c r="I69" s="188">
        <v>60018.358000000051</v>
      </c>
      <c r="J69" s="294">
        <f t="shared" ref="J69:J96" si="37">H69/$H$96</f>
        <v>0.17419666317996738</v>
      </c>
      <c r="K69" s="295">
        <f t="shared" ref="K69:K96" si="38">I69/$I$96</f>
        <v>0.16574461956899031</v>
      </c>
      <c r="L69" s="74">
        <f t="shared" ref="L69:L96" si="39">(I69-H69)/H69</f>
        <v>7.1688723369182458E-2</v>
      </c>
      <c r="N69" s="48">
        <f t="shared" si="32"/>
        <v>2.9906732664522155</v>
      </c>
      <c r="O69" s="191">
        <f t="shared" si="33"/>
        <v>3.2531163994940595</v>
      </c>
      <c r="P69" s="67">
        <f t="shared" ref="P69:P96" si="40">(O69-N69)/N69</f>
        <v>8.7753863314254901E-2</v>
      </c>
    </row>
    <row r="70" spans="1:16" ht="20.100000000000001" customHeight="1" x14ac:dyDescent="0.25">
      <c r="A70" s="45" t="s">
        <v>183</v>
      </c>
      <c r="B70" s="25">
        <v>169330.04000000007</v>
      </c>
      <c r="C70" s="188">
        <v>199565.56999999986</v>
      </c>
      <c r="D70" s="345">
        <f t="shared" si="34"/>
        <v>0.13587792921667527</v>
      </c>
      <c r="E70" s="295">
        <f t="shared" si="35"/>
        <v>0.15057850267259182</v>
      </c>
      <c r="F70" s="67">
        <f t="shared" si="36"/>
        <v>0.17855975230384274</v>
      </c>
      <c r="H70" s="25">
        <v>46354.195999999996</v>
      </c>
      <c r="I70" s="188">
        <v>54542.349999999948</v>
      </c>
      <c r="J70" s="294">
        <f t="shared" si="37"/>
        <v>0.14418279352200528</v>
      </c>
      <c r="K70" s="295">
        <f t="shared" si="38"/>
        <v>0.1506222654599898</v>
      </c>
      <c r="L70" s="74">
        <f t="shared" si="39"/>
        <v>0.17664321046577858</v>
      </c>
      <c r="N70" s="48">
        <f t="shared" si="32"/>
        <v>2.7375057609388138</v>
      </c>
      <c r="O70" s="191">
        <f t="shared" si="33"/>
        <v>2.7330541034708533</v>
      </c>
      <c r="P70" s="67">
        <f t="shared" si="40"/>
        <v>-1.6261728218003194E-3</v>
      </c>
    </row>
    <row r="71" spans="1:16" ht="20.100000000000001" customHeight="1" x14ac:dyDescent="0.25">
      <c r="A71" s="45" t="s">
        <v>184</v>
      </c>
      <c r="B71" s="25">
        <v>103578.29999999994</v>
      </c>
      <c r="C71" s="188">
        <v>106102.51</v>
      </c>
      <c r="D71" s="345">
        <f t="shared" si="34"/>
        <v>8.3115818763070878E-2</v>
      </c>
      <c r="E71" s="295">
        <f t="shared" si="35"/>
        <v>8.0057682723546505E-2</v>
      </c>
      <c r="F71" s="67">
        <f t="shared" si="36"/>
        <v>2.4370065930798743E-2</v>
      </c>
      <c r="H71" s="25">
        <v>37188.728000000003</v>
      </c>
      <c r="I71" s="188">
        <v>40149.22100000002</v>
      </c>
      <c r="J71" s="294">
        <f t="shared" si="37"/>
        <v>0.1156739875408478</v>
      </c>
      <c r="K71" s="295">
        <f t="shared" si="38"/>
        <v>0.11087469871528832</v>
      </c>
      <c r="L71" s="74">
        <f t="shared" si="39"/>
        <v>7.9607267019189701E-2</v>
      </c>
      <c r="N71" s="48">
        <f t="shared" si="32"/>
        <v>3.5903976025866449</v>
      </c>
      <c r="O71" s="191">
        <f t="shared" si="33"/>
        <v>3.7840029420604679</v>
      </c>
      <c r="P71" s="67">
        <f t="shared" si="40"/>
        <v>5.3923091786364605E-2</v>
      </c>
    </row>
    <row r="72" spans="1:16" ht="20.100000000000001" customHeight="1" x14ac:dyDescent="0.25">
      <c r="A72" s="45" t="s">
        <v>185</v>
      </c>
      <c r="B72" s="25">
        <v>87053.670000000013</v>
      </c>
      <c r="C72" s="188">
        <v>81208.489999999962</v>
      </c>
      <c r="D72" s="345">
        <f t="shared" si="34"/>
        <v>6.9855723239135858E-2</v>
      </c>
      <c r="E72" s="295">
        <f t="shared" si="35"/>
        <v>6.1274361246291882E-2</v>
      </c>
      <c r="F72" s="67">
        <f t="shared" si="36"/>
        <v>-6.7144555766575381E-2</v>
      </c>
      <c r="H72" s="25">
        <v>25378.836999999992</v>
      </c>
      <c r="I72" s="188">
        <v>26004.70199999999</v>
      </c>
      <c r="J72" s="294">
        <f t="shared" si="37"/>
        <v>7.8939814100100605E-2</v>
      </c>
      <c r="K72" s="295">
        <f t="shared" si="38"/>
        <v>7.1813684739508471E-2</v>
      </c>
      <c r="L72" s="74">
        <f t="shared" si="39"/>
        <v>2.4660901522004265E-2</v>
      </c>
      <c r="N72" s="48">
        <f t="shared" si="32"/>
        <v>2.9153092569216192</v>
      </c>
      <c r="O72" s="191">
        <f t="shared" si="33"/>
        <v>3.2022146945473318</v>
      </c>
      <c r="P72" s="67">
        <f t="shared" si="40"/>
        <v>9.8413379968019715E-2</v>
      </c>
    </row>
    <row r="73" spans="1:16" ht="20.100000000000001" customHeight="1" x14ac:dyDescent="0.25">
      <c r="A73" s="45" t="s">
        <v>186</v>
      </c>
      <c r="B73" s="25">
        <v>163376.35999999999</v>
      </c>
      <c r="C73" s="188">
        <v>145821.68999999992</v>
      </c>
      <c r="D73" s="345">
        <f t="shared" si="34"/>
        <v>0.13110043250304579</v>
      </c>
      <c r="E73" s="295">
        <f t="shared" si="35"/>
        <v>0.11002705395217652</v>
      </c>
      <c r="F73" s="67">
        <f t="shared" si="36"/>
        <v>-0.10744926622187</v>
      </c>
      <c r="H73" s="25">
        <v>19258.377999999997</v>
      </c>
      <c r="I73" s="188">
        <v>16539.247999999996</v>
      </c>
      <c r="J73" s="294">
        <f t="shared" si="37"/>
        <v>5.9902381625661867E-2</v>
      </c>
      <c r="K73" s="295">
        <f t="shared" si="38"/>
        <v>4.5674214674736369E-2</v>
      </c>
      <c r="L73" s="74">
        <f t="shared" si="39"/>
        <v>-0.14119205677653651</v>
      </c>
      <c r="N73" s="48">
        <f t="shared" si="32"/>
        <v>1.1787738446370086</v>
      </c>
      <c r="O73" s="191">
        <f t="shared" si="33"/>
        <v>1.1342104182169337</v>
      </c>
      <c r="P73" s="67">
        <f t="shared" si="40"/>
        <v>-3.7804899237306872E-2</v>
      </c>
    </row>
    <row r="74" spans="1:16" ht="20.100000000000001" customHeight="1" x14ac:dyDescent="0.25">
      <c r="A74" s="45" t="s">
        <v>187</v>
      </c>
      <c r="B74" s="25">
        <v>27288.250000000007</v>
      </c>
      <c r="C74" s="188">
        <v>32833.770000000004</v>
      </c>
      <c r="D74" s="345">
        <f t="shared" si="34"/>
        <v>2.1897301281845433E-2</v>
      </c>
      <c r="E74" s="295">
        <f t="shared" si="35"/>
        <v>2.4774112707398724E-2</v>
      </c>
      <c r="F74" s="67">
        <f t="shared" si="36"/>
        <v>0.2032200672450595</v>
      </c>
      <c r="H74" s="25">
        <v>8502.2110000000011</v>
      </c>
      <c r="I74" s="188">
        <v>10451.169000000002</v>
      </c>
      <c r="J74" s="294">
        <f t="shared" si="37"/>
        <v>2.6445772742849909E-2</v>
      </c>
      <c r="K74" s="295">
        <f t="shared" si="38"/>
        <v>2.8861586482526291E-2</v>
      </c>
      <c r="L74" s="74">
        <f t="shared" si="39"/>
        <v>0.22922954981945287</v>
      </c>
      <c r="N74" s="48">
        <f t="shared" si="32"/>
        <v>3.1157040117999504</v>
      </c>
      <c r="O74" s="191">
        <f t="shared" si="33"/>
        <v>3.1830548243470065</v>
      </c>
      <c r="P74" s="67">
        <f t="shared" si="40"/>
        <v>2.1616563156186125E-2</v>
      </c>
    </row>
    <row r="75" spans="1:16" ht="20.100000000000001" customHeight="1" x14ac:dyDescent="0.25">
      <c r="A75" s="45" t="s">
        <v>188</v>
      </c>
      <c r="B75" s="25">
        <v>39580.219999999987</v>
      </c>
      <c r="C75" s="188">
        <v>39779.000000000007</v>
      </c>
      <c r="D75" s="345">
        <f t="shared" si="34"/>
        <v>3.1760922819958175E-2</v>
      </c>
      <c r="E75" s="295">
        <f t="shared" si="35"/>
        <v>3.0014507301099259E-2</v>
      </c>
      <c r="F75" s="67">
        <f t="shared" si="36"/>
        <v>5.0222055359980498E-3</v>
      </c>
      <c r="H75" s="25">
        <v>10309.563000000002</v>
      </c>
      <c r="I75" s="188">
        <v>10377.658999999994</v>
      </c>
      <c r="J75" s="294">
        <f t="shared" si="37"/>
        <v>3.2067465765798331E-2</v>
      </c>
      <c r="K75" s="295">
        <f t="shared" si="38"/>
        <v>2.8658583811501576E-2</v>
      </c>
      <c r="L75" s="74">
        <f t="shared" si="39"/>
        <v>6.6051296257651519E-3</v>
      </c>
      <c r="N75" s="48">
        <f t="shared" si="32"/>
        <v>2.6047260475055483</v>
      </c>
      <c r="O75" s="191">
        <f t="shared" si="33"/>
        <v>2.6088285276150716</v>
      </c>
      <c r="P75" s="67">
        <f t="shared" si="40"/>
        <v>1.5750140455085843E-3</v>
      </c>
    </row>
    <row r="76" spans="1:16" ht="20.100000000000001" customHeight="1" x14ac:dyDescent="0.25">
      <c r="A76" s="45" t="s">
        <v>189</v>
      </c>
      <c r="B76" s="25">
        <v>25612.150000000012</v>
      </c>
      <c r="C76" s="188">
        <v>33825.399999999994</v>
      </c>
      <c r="D76" s="345">
        <f t="shared" si="34"/>
        <v>2.0552324353002395E-2</v>
      </c>
      <c r="E76" s="295">
        <f t="shared" si="35"/>
        <v>2.5522328747897196E-2</v>
      </c>
      <c r="F76" s="67">
        <f t="shared" si="36"/>
        <v>0.3206778813961334</v>
      </c>
      <c r="H76" s="25">
        <v>5510.6520000000046</v>
      </c>
      <c r="I76" s="188">
        <v>8058.4450000000006</v>
      </c>
      <c r="J76" s="294">
        <f t="shared" si="37"/>
        <v>1.7140653232074744E-2</v>
      </c>
      <c r="K76" s="295">
        <f t="shared" si="38"/>
        <v>2.2253922722154963E-2</v>
      </c>
      <c r="L76" s="74">
        <f t="shared" si="39"/>
        <v>0.46233966507048418</v>
      </c>
      <c r="N76" s="48">
        <f t="shared" si="32"/>
        <v>2.1515772787524678</v>
      </c>
      <c r="O76" s="191">
        <f t="shared" si="33"/>
        <v>2.3823650274645685</v>
      </c>
      <c r="P76" s="67">
        <f t="shared" si="40"/>
        <v>0.10726444780357434</v>
      </c>
    </row>
    <row r="77" spans="1:16" ht="20.100000000000001" customHeight="1" x14ac:dyDescent="0.25">
      <c r="A77" s="45" t="s">
        <v>190</v>
      </c>
      <c r="B77" s="25">
        <v>13930.96</v>
      </c>
      <c r="C77" s="188">
        <v>16130.889999999998</v>
      </c>
      <c r="D77" s="345">
        <f t="shared" si="34"/>
        <v>1.1178819758150021E-2</v>
      </c>
      <c r="E77" s="295">
        <f t="shared" si="35"/>
        <v>1.2171264126253271E-2</v>
      </c>
      <c r="F77" s="67">
        <f t="shared" si="36"/>
        <v>0.15791661163336904</v>
      </c>
      <c r="H77" s="25">
        <v>4835.150999999998</v>
      </c>
      <c r="I77" s="188">
        <v>5413.5210000000015</v>
      </c>
      <c r="J77" s="294">
        <f t="shared" si="37"/>
        <v>1.5039535542385789E-2</v>
      </c>
      <c r="K77" s="295">
        <f t="shared" si="38"/>
        <v>1.4949792173150414E-2</v>
      </c>
      <c r="L77" s="74">
        <f t="shared" si="39"/>
        <v>0.11961777408813164</v>
      </c>
      <c r="N77" s="48">
        <f t="shared" si="32"/>
        <v>3.4707952646479483</v>
      </c>
      <c r="O77" s="191">
        <f t="shared" si="33"/>
        <v>3.3559964763258581</v>
      </c>
      <c r="P77" s="67">
        <f t="shared" si="40"/>
        <v>-3.3075643928462767E-2</v>
      </c>
    </row>
    <row r="78" spans="1:16" ht="20.100000000000001" customHeight="1" x14ac:dyDescent="0.25">
      <c r="A78" s="45" t="s">
        <v>191</v>
      </c>
      <c r="B78" s="25">
        <v>60384.71</v>
      </c>
      <c r="C78" s="188">
        <v>71852.670000000042</v>
      </c>
      <c r="D78" s="345">
        <f t="shared" si="34"/>
        <v>4.8455367701734788E-2</v>
      </c>
      <c r="E78" s="295">
        <f t="shared" si="35"/>
        <v>5.4215100638992347E-2</v>
      </c>
      <c r="F78" s="67">
        <f t="shared" si="36"/>
        <v>0.18991496357273294</v>
      </c>
      <c r="H78" s="25">
        <v>3496.7919999999972</v>
      </c>
      <c r="I78" s="188">
        <v>4503.7609999999995</v>
      </c>
      <c r="J78" s="294">
        <f t="shared" si="37"/>
        <v>1.0876625687249532E-2</v>
      </c>
      <c r="K78" s="295">
        <f t="shared" si="38"/>
        <v>1.2437430453773072E-2</v>
      </c>
      <c r="L78" s="74">
        <f t="shared" si="39"/>
        <v>0.28796937307109005</v>
      </c>
      <c r="N78" s="48">
        <f t="shared" si="32"/>
        <v>0.57908566589124921</v>
      </c>
      <c r="O78" s="191">
        <f t="shared" si="33"/>
        <v>0.62680496076207004</v>
      </c>
      <c r="P78" s="67">
        <f t="shared" si="40"/>
        <v>8.2404552005924434E-2</v>
      </c>
    </row>
    <row r="79" spans="1:16" ht="20.100000000000001" customHeight="1" x14ac:dyDescent="0.25">
      <c r="A79" s="45" t="s">
        <v>192</v>
      </c>
      <c r="B79" s="25">
        <v>6294.5900000000011</v>
      </c>
      <c r="C79" s="188">
        <v>6947.5500000000093</v>
      </c>
      <c r="D79" s="345">
        <f t="shared" si="34"/>
        <v>5.0510580075926971E-3</v>
      </c>
      <c r="E79" s="295">
        <f t="shared" si="35"/>
        <v>5.242145106708374E-3</v>
      </c>
      <c r="F79" s="67">
        <f t="shared" si="36"/>
        <v>0.1037335235495891</v>
      </c>
      <c r="H79" s="25">
        <v>2762.6289999999981</v>
      </c>
      <c r="I79" s="188">
        <v>4158.2370000000001</v>
      </c>
      <c r="J79" s="294">
        <f t="shared" si="37"/>
        <v>8.5930422929761021E-3</v>
      </c>
      <c r="K79" s="295">
        <f t="shared" si="38"/>
        <v>1.1483243337691761E-2</v>
      </c>
      <c r="L79" s="74">
        <f t="shared" si="39"/>
        <v>0.50517387604343655</v>
      </c>
      <c r="N79" s="48">
        <f t="shared" si="32"/>
        <v>4.3888942727008393</v>
      </c>
      <c r="O79" s="191">
        <f t="shared" si="33"/>
        <v>5.9851847053997371</v>
      </c>
      <c r="P79" s="67">
        <f t="shared" si="40"/>
        <v>0.36371129799774649</v>
      </c>
    </row>
    <row r="80" spans="1:16" ht="20.100000000000001" customHeight="1" x14ac:dyDescent="0.25">
      <c r="A80" s="45" t="s">
        <v>193</v>
      </c>
      <c r="B80" s="25">
        <v>8986.970000000003</v>
      </c>
      <c r="C80" s="188">
        <v>10352.879999999997</v>
      </c>
      <c r="D80" s="345">
        <f t="shared" si="34"/>
        <v>7.2115430524458861E-3</v>
      </c>
      <c r="E80" s="295">
        <f t="shared" si="35"/>
        <v>7.8115737536741591E-3</v>
      </c>
      <c r="F80" s="67">
        <f t="shared" si="36"/>
        <v>0.15198782236949651</v>
      </c>
      <c r="H80" s="25">
        <v>3250.0330000000013</v>
      </c>
      <c r="I80" s="188">
        <v>3452.1580000000008</v>
      </c>
      <c r="J80" s="294">
        <f t="shared" si="37"/>
        <v>1.0109092108483634E-2</v>
      </c>
      <c r="K80" s="295">
        <f t="shared" si="38"/>
        <v>9.533360016314444E-3</v>
      </c>
      <c r="L80" s="74">
        <f t="shared" si="39"/>
        <v>6.2191676207595269E-2</v>
      </c>
      <c r="N80" s="48">
        <f t="shared" si="32"/>
        <v>3.6163834974412956</v>
      </c>
      <c r="O80" s="191">
        <f t="shared" si="33"/>
        <v>3.334490499262043</v>
      </c>
      <c r="P80" s="67">
        <f t="shared" si="40"/>
        <v>-7.7948867529868099E-2</v>
      </c>
    </row>
    <row r="81" spans="1:16" ht="20.100000000000001" customHeight="1" x14ac:dyDescent="0.25">
      <c r="A81" s="45" t="s">
        <v>197</v>
      </c>
      <c r="B81" s="25">
        <v>12244.239999999996</v>
      </c>
      <c r="C81" s="188">
        <v>10517.369999999997</v>
      </c>
      <c r="D81" s="345">
        <f t="shared" si="34"/>
        <v>9.8253208706026579E-3</v>
      </c>
      <c r="E81" s="295">
        <f t="shared" si="35"/>
        <v>7.9356866349923876E-3</v>
      </c>
      <c r="F81" s="67">
        <f t="shared" ref="F81:F86" si="41">(C81-B81)/B81</f>
        <v>-0.14103529496318265</v>
      </c>
      <c r="H81" s="25">
        <v>3321.2149999999983</v>
      </c>
      <c r="I81" s="188">
        <v>3151.0190000000007</v>
      </c>
      <c r="J81" s="294">
        <f t="shared" si="37"/>
        <v>1.0330500750939281E-2</v>
      </c>
      <c r="K81" s="295">
        <f t="shared" si="38"/>
        <v>8.7017449795887443E-3</v>
      </c>
      <c r="L81" s="74">
        <f>(I81-H81)/H81</f>
        <v>-5.1245101566745221E-2</v>
      </c>
      <c r="N81" s="48">
        <f t="shared" si="32"/>
        <v>2.7124713334596509</v>
      </c>
      <c r="O81" s="191">
        <f t="shared" si="33"/>
        <v>2.9960142126786464</v>
      </c>
      <c r="P81" s="67">
        <f>(O81-N81)/N81</f>
        <v>0.10453304177683151</v>
      </c>
    </row>
    <row r="82" spans="1:16" ht="20.100000000000001" customHeight="1" x14ac:dyDescent="0.25">
      <c r="A82" s="45" t="s">
        <v>198</v>
      </c>
      <c r="B82" s="25">
        <v>25973.990000000005</v>
      </c>
      <c r="C82" s="188">
        <v>25778.290000000008</v>
      </c>
      <c r="D82" s="345">
        <f t="shared" si="34"/>
        <v>2.0842680806634373E-2</v>
      </c>
      <c r="E82" s="295">
        <f t="shared" si="35"/>
        <v>1.9450531019252724E-2</v>
      </c>
      <c r="F82" s="67">
        <f>(C82-B82)/B82</f>
        <v>-7.534460435227589E-3</v>
      </c>
      <c r="H82" s="25">
        <v>2524.8109999999988</v>
      </c>
      <c r="I82" s="188">
        <v>2676.5629999999992</v>
      </c>
      <c r="J82" s="294">
        <f t="shared" si="37"/>
        <v>7.85331932183847E-3</v>
      </c>
      <c r="K82" s="295">
        <f t="shared" si="38"/>
        <v>7.3915037160369318E-3</v>
      </c>
      <c r="L82" s="74">
        <f>(I82-H82)/H82</f>
        <v>6.0104300876382619E-2</v>
      </c>
      <c r="N82" s="48">
        <f t="shared" si="32"/>
        <v>0.97205358129420938</v>
      </c>
      <c r="O82" s="191">
        <f t="shared" si="33"/>
        <v>1.0383012216869305</v>
      </c>
      <c r="P82" s="67">
        <f>(O82-N82)/N82</f>
        <v>6.8152251756037813E-2</v>
      </c>
    </row>
    <row r="83" spans="1:16" ht="20.100000000000001" customHeight="1" x14ac:dyDescent="0.25">
      <c r="A83" s="45" t="s">
        <v>199</v>
      </c>
      <c r="B83" s="25">
        <v>7073.1100000000015</v>
      </c>
      <c r="C83" s="188">
        <v>9934.4999999999982</v>
      </c>
      <c r="D83" s="345">
        <f t="shared" si="34"/>
        <v>5.6757769614993172E-3</v>
      </c>
      <c r="E83" s="295">
        <f t="shared" si="35"/>
        <v>7.4958928777186578E-3</v>
      </c>
      <c r="F83" s="67">
        <f>(C83-B83)/B83</f>
        <v>0.4045448183330948</v>
      </c>
      <c r="H83" s="25">
        <v>1880.6480000000006</v>
      </c>
      <c r="I83" s="188">
        <v>2501.5259999999998</v>
      </c>
      <c r="J83" s="294">
        <f t="shared" si="37"/>
        <v>5.8496771742427012E-3</v>
      </c>
      <c r="K83" s="295">
        <f t="shared" si="38"/>
        <v>6.908127596758607E-3</v>
      </c>
      <c r="L83" s="74">
        <f>(I83-H83)/H83</f>
        <v>0.33014046222365856</v>
      </c>
      <c r="N83" s="48">
        <f t="shared" si="32"/>
        <v>2.6588700020217413</v>
      </c>
      <c r="O83" s="191">
        <f t="shared" si="33"/>
        <v>2.518019024611204</v>
      </c>
      <c r="P83" s="67">
        <f>(O83-N83)/N83</f>
        <v>-5.2973999219005669E-2</v>
      </c>
    </row>
    <row r="84" spans="1:16" ht="20.100000000000001" customHeight="1" x14ac:dyDescent="0.25">
      <c r="A84" s="45" t="s">
        <v>200</v>
      </c>
      <c r="B84" s="25">
        <v>8680.1500000000015</v>
      </c>
      <c r="C84" s="188">
        <v>11528.119999999994</v>
      </c>
      <c r="D84" s="345">
        <f t="shared" si="34"/>
        <v>6.9653370854345954E-3</v>
      </c>
      <c r="E84" s="295">
        <f t="shared" si="35"/>
        <v>8.6983293171761025E-3</v>
      </c>
      <c r="F84" s="67">
        <f t="shared" si="41"/>
        <v>0.32810147290081298</v>
      </c>
      <c r="H84" s="25">
        <v>1826.6920000000002</v>
      </c>
      <c r="I84" s="188">
        <v>2380.7770000000005</v>
      </c>
      <c r="J84" s="294">
        <f t="shared" si="37"/>
        <v>5.6818492864011477E-3</v>
      </c>
      <c r="K84" s="295">
        <f t="shared" si="38"/>
        <v>6.5746713387860728E-3</v>
      </c>
      <c r="L84" s="74">
        <f t="shared" si="39"/>
        <v>0.30332699765477716</v>
      </c>
      <c r="N84" s="48">
        <f t="shared" si="32"/>
        <v>2.1044475037873771</v>
      </c>
      <c r="O84" s="191">
        <f t="shared" si="33"/>
        <v>2.0651910285458532</v>
      </c>
      <c r="P84" s="67">
        <f t="shared" si="40"/>
        <v>-1.8654052985818813E-2</v>
      </c>
    </row>
    <row r="85" spans="1:16" ht="20.100000000000001" customHeight="1" x14ac:dyDescent="0.25">
      <c r="A85" s="45" t="s">
        <v>201</v>
      </c>
      <c r="B85" s="25">
        <v>1046.18</v>
      </c>
      <c r="C85" s="188">
        <v>853.24999999999977</v>
      </c>
      <c r="D85" s="345">
        <f t="shared" si="34"/>
        <v>8.3950120125112643E-4</v>
      </c>
      <c r="E85" s="295">
        <f t="shared" si="35"/>
        <v>6.4380397583305095E-4</v>
      </c>
      <c r="F85" s="67">
        <f t="shared" si="41"/>
        <v>-0.18441377200864123</v>
      </c>
      <c r="H85" s="25">
        <v>2442.389000000001</v>
      </c>
      <c r="I85" s="188">
        <v>1974.647999999999</v>
      </c>
      <c r="J85" s="294">
        <f t="shared" si="37"/>
        <v>7.5969491281310791E-3</v>
      </c>
      <c r="K85" s="295">
        <f t="shared" si="38"/>
        <v>5.4531195528985839E-3</v>
      </c>
      <c r="L85" s="74">
        <f t="shared" si="39"/>
        <v>-0.19150962438825339</v>
      </c>
      <c r="N85" s="48">
        <f t="shared" si="32"/>
        <v>23.345781796631563</v>
      </c>
      <c r="O85" s="191">
        <f t="shared" si="33"/>
        <v>23.14266627600351</v>
      </c>
      <c r="P85" s="67">
        <f t="shared" si="40"/>
        <v>-8.7003092206301477E-3</v>
      </c>
    </row>
    <row r="86" spans="1:16" ht="20.100000000000001" customHeight="1" x14ac:dyDescent="0.25">
      <c r="A86" s="45" t="s">
        <v>202</v>
      </c>
      <c r="B86" s="25">
        <v>44719.11000000003</v>
      </c>
      <c r="C86" s="188">
        <v>40769.21</v>
      </c>
      <c r="D86" s="345">
        <f t="shared" si="34"/>
        <v>3.5884595924106061E-2</v>
      </c>
      <c r="E86" s="295">
        <f t="shared" si="35"/>
        <v>3.0761651906911908E-2</v>
      </c>
      <c r="F86" s="67">
        <f t="shared" si="41"/>
        <v>-8.8326892015517036E-2</v>
      </c>
      <c r="H86" s="25">
        <v>1948.625</v>
      </c>
      <c r="I86" s="188">
        <v>1762.4109999999991</v>
      </c>
      <c r="J86" s="294">
        <f t="shared" si="37"/>
        <v>6.0611167978583333E-3</v>
      </c>
      <c r="K86" s="295">
        <f t="shared" si="38"/>
        <v>4.8670132015141672E-3</v>
      </c>
      <c r="L86" s="74">
        <f t="shared" si="39"/>
        <v>-9.5561742254154008E-2</v>
      </c>
      <c r="N86" s="48">
        <f t="shared" si="32"/>
        <v>0.43574771501490051</v>
      </c>
      <c r="O86" s="191">
        <f t="shared" si="33"/>
        <v>0.43228971078909773</v>
      </c>
      <c r="P86" s="67">
        <f t="shared" si="40"/>
        <v>-7.9357942833608031E-3</v>
      </c>
    </row>
    <row r="87" spans="1:16" ht="20.100000000000001" customHeight="1" x14ac:dyDescent="0.25">
      <c r="A87" s="45" t="s">
        <v>203</v>
      </c>
      <c r="B87" s="25">
        <v>5886.1700000000019</v>
      </c>
      <c r="C87" s="188">
        <v>5831.95</v>
      </c>
      <c r="D87" s="345">
        <f t="shared" si="34"/>
        <v>4.7233236974214225E-3</v>
      </c>
      <c r="E87" s="295">
        <f t="shared" si="35"/>
        <v>4.4003898000112068E-3</v>
      </c>
      <c r="F87" s="67">
        <f t="shared" ref="F87:F88" si="42">(C87-B87)/B87</f>
        <v>-9.211422707805254E-3</v>
      </c>
      <c r="H87" s="25">
        <v>1281.1969999999999</v>
      </c>
      <c r="I87" s="188">
        <v>1429.798</v>
      </c>
      <c r="J87" s="294">
        <f t="shared" si="37"/>
        <v>3.9851098379963838E-3</v>
      </c>
      <c r="K87" s="295">
        <f t="shared" si="38"/>
        <v>3.9484806560436559E-3</v>
      </c>
      <c r="L87" s="74">
        <f t="shared" ref="L87:L88" si="43">(I87-H87)/H87</f>
        <v>0.11598606615532203</v>
      </c>
      <c r="N87" s="48">
        <f t="shared" si="32"/>
        <v>2.1766224896664546</v>
      </c>
      <c r="O87" s="191">
        <f t="shared" si="33"/>
        <v>2.451663680244172</v>
      </c>
      <c r="P87" s="67">
        <f t="shared" ref="P87:P88" si="44">(O87-N87)/N87</f>
        <v>0.12636145766364143</v>
      </c>
    </row>
    <row r="88" spans="1:16" ht="20.100000000000001" customHeight="1" x14ac:dyDescent="0.25">
      <c r="A88" s="45" t="s">
        <v>204</v>
      </c>
      <c r="B88" s="25">
        <v>1719.3300000000004</v>
      </c>
      <c r="C88" s="188">
        <v>1944.9399999999998</v>
      </c>
      <c r="D88" s="345">
        <f t="shared" si="34"/>
        <v>1.3796665969021578E-3</v>
      </c>
      <c r="E88" s="295">
        <f t="shared" si="35"/>
        <v>1.4675184351089765E-3</v>
      </c>
      <c r="F88" s="67">
        <f t="shared" si="42"/>
        <v>0.13121971930926546</v>
      </c>
      <c r="H88" s="25">
        <v>760.2879999999999</v>
      </c>
      <c r="I88" s="188">
        <v>1286.8929999999991</v>
      </c>
      <c r="J88" s="294">
        <f t="shared" si="37"/>
        <v>2.3648441172673634E-3</v>
      </c>
      <c r="K88" s="295">
        <f t="shared" si="38"/>
        <v>3.5538391555296521E-3</v>
      </c>
      <c r="L88" s="74">
        <f t="shared" si="43"/>
        <v>0.6926388421229841</v>
      </c>
      <c r="N88" s="48">
        <f t="shared" si="32"/>
        <v>4.4220015936440342</v>
      </c>
      <c r="O88" s="191">
        <f t="shared" si="33"/>
        <v>6.6166205641305087</v>
      </c>
      <c r="P88" s="67">
        <f t="shared" si="44"/>
        <v>0.49629538208238344</v>
      </c>
    </row>
    <row r="89" spans="1:16" ht="20.100000000000001" customHeight="1" x14ac:dyDescent="0.25">
      <c r="A89" s="45" t="s">
        <v>205</v>
      </c>
      <c r="B89" s="25">
        <v>1691.2299999999993</v>
      </c>
      <c r="C89" s="188">
        <v>2888.5400000000009</v>
      </c>
      <c r="D89" s="345">
        <f t="shared" si="34"/>
        <v>1.3571179114415701E-3</v>
      </c>
      <c r="E89" s="295">
        <f t="shared" si="35"/>
        <v>2.1794943291565216E-3</v>
      </c>
      <c r="F89" s="67">
        <f t="shared" ref="F89:F94" si="45">(C89-B89)/B89</f>
        <v>0.70795220046948193</v>
      </c>
      <c r="H89" s="25">
        <v>634.65699999999993</v>
      </c>
      <c r="I89" s="188">
        <v>1140.9939999999997</v>
      </c>
      <c r="J89" s="294">
        <f t="shared" si="37"/>
        <v>1.9740741310300216E-3</v>
      </c>
      <c r="K89" s="295">
        <f t="shared" si="38"/>
        <v>3.1509295282703392E-3</v>
      </c>
      <c r="L89" s="74">
        <f t="shared" ref="L89:L94" si="46">(I89-H89)/H89</f>
        <v>0.79781204650701054</v>
      </c>
      <c r="N89" s="48">
        <f t="shared" si="32"/>
        <v>3.7526356557062028</v>
      </c>
      <c r="O89" s="191">
        <f t="shared" si="33"/>
        <v>3.9500716625007763</v>
      </c>
      <c r="P89" s="67">
        <f t="shared" ref="P89:P92" si="47">(O89-N89)/N89</f>
        <v>5.2612623475544504E-2</v>
      </c>
    </row>
    <row r="90" spans="1:16" ht="20.100000000000001" customHeight="1" x14ac:dyDescent="0.25">
      <c r="A90" s="45" t="s">
        <v>206</v>
      </c>
      <c r="B90" s="25">
        <v>1236.2799999999995</v>
      </c>
      <c r="C90" s="188">
        <v>1485.4499999999994</v>
      </c>
      <c r="D90" s="345">
        <f t="shared" si="34"/>
        <v>9.9204586694712389E-4</v>
      </c>
      <c r="E90" s="295">
        <f t="shared" si="35"/>
        <v>1.1208187704672785E-3</v>
      </c>
      <c r="F90" s="67">
        <f t="shared" si="45"/>
        <v>0.20154819296599472</v>
      </c>
      <c r="H90" s="25">
        <v>917.36500000000035</v>
      </c>
      <c r="I90" s="188">
        <v>1126.9959999999999</v>
      </c>
      <c r="J90" s="294">
        <f t="shared" si="37"/>
        <v>2.8534255750938802E-3</v>
      </c>
      <c r="K90" s="295">
        <f t="shared" si="38"/>
        <v>3.112273136092354E-3</v>
      </c>
      <c r="L90" s="74">
        <f t="shared" si="46"/>
        <v>0.22851427730510696</v>
      </c>
      <c r="N90" s="48">
        <f t="shared" si="32"/>
        <v>7.4203659365192411</v>
      </c>
      <c r="O90" s="191">
        <f t="shared" si="33"/>
        <v>7.5868995927160139</v>
      </c>
      <c r="P90" s="67">
        <f t="shared" si="47"/>
        <v>2.2442782151373339E-2</v>
      </c>
    </row>
    <row r="91" spans="1:16" ht="20.100000000000001" customHeight="1" x14ac:dyDescent="0.25">
      <c r="A91" s="45" t="s">
        <v>207</v>
      </c>
      <c r="B91" s="25">
        <v>1802.1000000000004</v>
      </c>
      <c r="C91" s="188">
        <v>2644.1400000000008</v>
      </c>
      <c r="D91" s="345">
        <f t="shared" si="34"/>
        <v>1.4460849134705835E-3</v>
      </c>
      <c r="E91" s="295">
        <f t="shared" si="35"/>
        <v>1.995086838159044E-3</v>
      </c>
      <c r="F91" s="67">
        <f t="shared" si="45"/>
        <v>0.4672548693191278</v>
      </c>
      <c r="H91" s="25">
        <v>656.98999999999955</v>
      </c>
      <c r="I91" s="188">
        <v>983.79900000000043</v>
      </c>
      <c r="J91" s="294">
        <f t="shared" si="37"/>
        <v>2.0435399961639331E-3</v>
      </c>
      <c r="K91" s="295">
        <f t="shared" si="38"/>
        <v>2.7168252584876288E-3</v>
      </c>
      <c r="L91" s="74">
        <f t="shared" si="46"/>
        <v>0.49743375089423142</v>
      </c>
      <c r="N91" s="48">
        <f t="shared" si="32"/>
        <v>3.6456911381166384</v>
      </c>
      <c r="O91" s="191">
        <f t="shared" si="33"/>
        <v>3.7206766661371944</v>
      </c>
      <c r="P91" s="67">
        <f t="shared" si="47"/>
        <v>2.0568261319935485E-2</v>
      </c>
    </row>
    <row r="92" spans="1:16" ht="20.100000000000001" customHeight="1" x14ac:dyDescent="0.25">
      <c r="A92" s="45" t="s">
        <v>208</v>
      </c>
      <c r="B92" s="25">
        <v>752.81999999999971</v>
      </c>
      <c r="C92" s="188">
        <v>1180.6199999999999</v>
      </c>
      <c r="D92" s="345">
        <f t="shared" si="34"/>
        <v>6.040961348198901E-4</v>
      </c>
      <c r="E92" s="295">
        <f t="shared" si="35"/>
        <v>8.9081494280459034E-4</v>
      </c>
      <c r="F92" s="67">
        <f t="shared" si="45"/>
        <v>0.568263329879653</v>
      </c>
      <c r="H92" s="25">
        <v>551.27999999999986</v>
      </c>
      <c r="I92" s="188">
        <v>965.91399999999976</v>
      </c>
      <c r="J92" s="294">
        <f t="shared" si="37"/>
        <v>1.7147334496495433E-3</v>
      </c>
      <c r="K92" s="295">
        <f t="shared" si="38"/>
        <v>2.6674346616807065E-3</v>
      </c>
      <c r="L92" s="74">
        <f t="shared" si="46"/>
        <v>0.7521295893194021</v>
      </c>
      <c r="N92" s="48">
        <f t="shared" si="32"/>
        <v>7.3228660237506986</v>
      </c>
      <c r="O92" s="191">
        <f t="shared" si="33"/>
        <v>8.1814131557994934</v>
      </c>
      <c r="P92" s="67">
        <f t="shared" si="47"/>
        <v>0.11724195543988056</v>
      </c>
    </row>
    <row r="93" spans="1:16" ht="20.100000000000001" customHeight="1" x14ac:dyDescent="0.25">
      <c r="A93" s="45" t="s">
        <v>209</v>
      </c>
      <c r="B93" s="25">
        <v>2666.8800000000006</v>
      </c>
      <c r="C93" s="188">
        <v>5593.34</v>
      </c>
      <c r="D93" s="345">
        <f t="shared" si="34"/>
        <v>2.140022714630947E-3</v>
      </c>
      <c r="E93" s="295">
        <f t="shared" si="35"/>
        <v>4.2203510462186207E-3</v>
      </c>
      <c r="F93" s="67">
        <f t="shared" si="45"/>
        <v>1.0973347132229418</v>
      </c>
      <c r="H93" s="25">
        <v>425.36699999999996</v>
      </c>
      <c r="I93" s="188">
        <v>898.33299999999986</v>
      </c>
      <c r="J93" s="294">
        <f t="shared" si="37"/>
        <v>1.3230863141726118E-3</v>
      </c>
      <c r="K93" s="295">
        <f t="shared" si="38"/>
        <v>2.4808053117892632E-3</v>
      </c>
      <c r="L93" s="74">
        <f t="shared" si="46"/>
        <v>1.111901017239231</v>
      </c>
      <c r="N93" s="48">
        <f t="shared" ref="N93:N94" si="48">(H93/B93)*10</f>
        <v>1.5949986501079907</v>
      </c>
      <c r="O93" s="191">
        <f t="shared" ref="O93:O94" si="49">(I93/C93)*10</f>
        <v>1.6060761548555957</v>
      </c>
      <c r="P93" s="67">
        <f t="shared" ref="P93:P94" si="50">(O93-N93)/N93</f>
        <v>6.9451499202554424E-3</v>
      </c>
    </row>
    <row r="94" spans="1:16" ht="20.100000000000001" customHeight="1" x14ac:dyDescent="0.25">
      <c r="A94" s="45" t="s">
        <v>210</v>
      </c>
      <c r="B94" s="25">
        <v>2665.53</v>
      </c>
      <c r="C94" s="188">
        <v>4263.8999999999987</v>
      </c>
      <c r="D94" s="345">
        <f t="shared" si="34"/>
        <v>2.1389394147956517E-3</v>
      </c>
      <c r="E94" s="295">
        <f t="shared" si="35"/>
        <v>3.2172467302133559E-3</v>
      </c>
      <c r="F94" s="67">
        <f t="shared" si="45"/>
        <v>0.59964434840350644</v>
      </c>
      <c r="H94" s="25">
        <v>554.32799999999986</v>
      </c>
      <c r="I94" s="188">
        <v>857.99099999999987</v>
      </c>
      <c r="J94" s="294">
        <f t="shared" si="37"/>
        <v>1.7242141265370267E-3</v>
      </c>
      <c r="K94" s="295">
        <f t="shared" si="38"/>
        <v>2.3693982412617393E-3</v>
      </c>
      <c r="L94" s="74">
        <f t="shared" si="46"/>
        <v>0.54780382733688371</v>
      </c>
      <c r="N94" s="48">
        <f t="shared" si="48"/>
        <v>2.0796164365060603</v>
      </c>
      <c r="O94" s="191">
        <f t="shared" si="49"/>
        <v>2.0122212059382258</v>
      </c>
      <c r="P94" s="67">
        <f t="shared" si="50"/>
        <v>-3.2407529285094723E-2</v>
      </c>
    </row>
    <row r="95" spans="1:16" ht="20.100000000000001" customHeight="1" thickBot="1" x14ac:dyDescent="0.3">
      <c r="A95" s="14" t="s">
        <v>17</v>
      </c>
      <c r="B95" s="25">
        <f>B96-SUM(B68:B94)</f>
        <v>36614.929999999469</v>
      </c>
      <c r="C95" s="188">
        <f>C96-SUM(C68:C94)</f>
        <v>48788.580000000773</v>
      </c>
      <c r="D95" s="345">
        <f t="shared" si="34"/>
        <v>2.9381442695067251E-2</v>
      </c>
      <c r="E95" s="295">
        <f t="shared" si="35"/>
        <v>3.6812518932609881E-2</v>
      </c>
      <c r="F95" s="67">
        <f t="shared" si="36"/>
        <v>0.33247776248654526</v>
      </c>
      <c r="H95" s="25">
        <f>H96-SUM(H68:H94)</f>
        <v>8425.5239999999176</v>
      </c>
      <c r="I95" s="188">
        <f>I96-SUM(I68:I94)</f>
        <v>12335.459000000032</v>
      </c>
      <c r="J95" s="294">
        <f t="shared" si="37"/>
        <v>2.6207241027472211E-2</v>
      </c>
      <c r="K95" s="295">
        <f t="shared" si="38"/>
        <v>3.4065176510891575E-2</v>
      </c>
      <c r="L95" s="74">
        <f t="shared" si="39"/>
        <v>0.46405837785283766</v>
      </c>
      <c r="N95" s="48">
        <f t="shared" si="32"/>
        <v>2.3011170579870126</v>
      </c>
      <c r="O95" s="191">
        <f t="shared" si="33"/>
        <v>2.5283496670736954</v>
      </c>
      <c r="P95" s="67">
        <f t="shared" si="40"/>
        <v>9.8748826487542046E-2</v>
      </c>
    </row>
    <row r="96" spans="1:16" s="2" customFormat="1" ht="26.25" customHeight="1" thickBot="1" x14ac:dyDescent="0.3">
      <c r="A96" s="18" t="s">
        <v>18</v>
      </c>
      <c r="B96" s="23">
        <v>1246192.3799999999</v>
      </c>
      <c r="C96" s="193">
        <v>1325325.7700000003</v>
      </c>
      <c r="D96" s="341">
        <f>SUM(D68:D95)</f>
        <v>0.99999999999999956</v>
      </c>
      <c r="E96" s="342">
        <f>SUM(E68:E95)</f>
        <v>1.0000000000000002</v>
      </c>
      <c r="F96" s="72">
        <f t="shared" si="36"/>
        <v>6.3500139520994633E-2</v>
      </c>
      <c r="H96" s="23">
        <v>321496.03199999995</v>
      </c>
      <c r="I96" s="193">
        <v>362113.46200000012</v>
      </c>
      <c r="J96" s="353">
        <f t="shared" si="37"/>
        <v>1</v>
      </c>
      <c r="K96" s="342">
        <f t="shared" si="38"/>
        <v>1</v>
      </c>
      <c r="L96" s="75">
        <f t="shared" si="39"/>
        <v>0.12633882212269473</v>
      </c>
      <c r="N96" s="44">
        <f t="shared" si="32"/>
        <v>2.5798266556564888</v>
      </c>
      <c r="O96" s="198">
        <f t="shared" si="33"/>
        <v>2.7322600238883159</v>
      </c>
      <c r="P96" s="72">
        <f t="shared" si="40"/>
        <v>5.9086670764333708E-2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N66:O66"/>
    <mergeCell ref="N4:O4"/>
    <mergeCell ref="N5:O5"/>
    <mergeCell ref="N36:O36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H4:I4"/>
    <mergeCell ref="J4:K4"/>
    <mergeCell ref="H5:I5"/>
    <mergeCell ref="J5:K5"/>
    <mergeCell ref="A4:A6"/>
    <mergeCell ref="B4:C4"/>
    <mergeCell ref="D5:E5"/>
    <mergeCell ref="D4:E4"/>
    <mergeCell ref="B5:C5"/>
  </mergeCells>
  <conditionalFormatting sqref="Q7:Q33">
    <cfRule type="cellIs" dxfId="3" priority="27" operator="greaterThan">
      <formula>0</formula>
    </cfRule>
    <cfRule type="cellIs" dxfId="2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9:L60 P59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DEB2-36B7-4337-B9A2-89D39A116A98}">
  <sheetPr>
    <pageSetUpPr fitToPage="1"/>
  </sheetPr>
  <dimension ref="A1:Q96"/>
  <sheetViews>
    <sheetView showGridLines="0" topLeftCell="A82" zoomScaleNormal="100" workbookViewId="0"/>
  </sheetViews>
  <sheetFormatPr defaultRowHeight="15" x14ac:dyDescent="0.25"/>
  <cols>
    <col min="1" max="1" width="32.28515625" customWidth="1"/>
    <col min="2" max="5" width="9.7109375" customWidth="1"/>
    <col min="6" max="6" width="11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41" customWidth="1"/>
    <col min="16" max="16" width="10.85546875" customWidth="1"/>
    <col min="17" max="17" width="1.85546875" customWidth="1"/>
  </cols>
  <sheetData>
    <row r="1" spans="1:17" ht="15.75" x14ac:dyDescent="0.25">
      <c r="A1" s="6" t="s">
        <v>180</v>
      </c>
    </row>
    <row r="3" spans="1:17" ht="8.25" customHeight="1" thickBot="1" x14ac:dyDescent="0.3"/>
    <row r="4" spans="1:17" x14ac:dyDescent="0.25">
      <c r="A4" s="475" t="s">
        <v>3</v>
      </c>
      <c r="B4" s="462" t="s">
        <v>1</v>
      </c>
      <c r="C4" s="458"/>
      <c r="D4" s="462" t="s">
        <v>116</v>
      </c>
      <c r="E4" s="458"/>
      <c r="F4" s="176" t="s">
        <v>0</v>
      </c>
      <c r="H4" s="473" t="s">
        <v>19</v>
      </c>
      <c r="I4" s="474"/>
      <c r="J4" s="462" t="s">
        <v>116</v>
      </c>
      <c r="K4" s="463"/>
      <c r="L4" s="176" t="s">
        <v>0</v>
      </c>
      <c r="N4" s="470" t="s">
        <v>22</v>
      </c>
      <c r="O4" s="458"/>
      <c r="P4" s="176" t="s">
        <v>0</v>
      </c>
    </row>
    <row r="5" spans="1:17" x14ac:dyDescent="0.25">
      <c r="A5" s="476"/>
      <c r="B5" s="465" t="s">
        <v>70</v>
      </c>
      <c r="C5" s="467"/>
      <c r="D5" s="465" t="str">
        <f>B5</f>
        <v>set</v>
      </c>
      <c r="E5" s="467"/>
      <c r="F5" s="177" t="s">
        <v>122</v>
      </c>
      <c r="H5" s="468" t="str">
        <f>B5</f>
        <v>set</v>
      </c>
      <c r="I5" s="467"/>
      <c r="J5" s="465" t="str">
        <f>B5</f>
        <v>set</v>
      </c>
      <c r="K5" s="466"/>
      <c r="L5" s="177" t="str">
        <f>F5</f>
        <v>2021 /2020</v>
      </c>
      <c r="N5" s="468" t="str">
        <f>B5</f>
        <v>set</v>
      </c>
      <c r="O5" s="466"/>
      <c r="P5" s="177" t="str">
        <f>L5</f>
        <v>2021 /2020</v>
      </c>
    </row>
    <row r="6" spans="1:17" ht="19.5" customHeight="1" thickBot="1" x14ac:dyDescent="0.3">
      <c r="A6" s="477"/>
      <c r="B6" s="120">
        <v>2020</v>
      </c>
      <c r="C6" s="180"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C6</f>
        <v>2021</v>
      </c>
      <c r="J6" s="120">
        <f>B6</f>
        <v>2020</v>
      </c>
      <c r="K6" s="180">
        <f>C6</f>
        <v>2021</v>
      </c>
      <c r="L6" s="405">
        <v>1000</v>
      </c>
      <c r="N6" s="31">
        <f>B6</f>
        <v>2020</v>
      </c>
      <c r="O6" s="180">
        <f>C6</f>
        <v>2021</v>
      </c>
      <c r="P6" s="178"/>
    </row>
    <row r="7" spans="1:17" s="13" customFormat="1" ht="20.100000000000001" customHeight="1" x14ac:dyDescent="0.25">
      <c r="A7" s="408" t="s">
        <v>182</v>
      </c>
      <c r="B7" s="304">
        <v>32120.940000000006</v>
      </c>
      <c r="C7" s="409">
        <v>29114.51</v>
      </c>
      <c r="D7" s="294">
        <f>B7/$B$33</f>
        <v>0.1066202180804276</v>
      </c>
      <c r="E7" s="344">
        <f>C7/$C$33</f>
        <v>0.10382176062275128</v>
      </c>
      <c r="F7" s="410">
        <f>(C7-B7)/B7</f>
        <v>-9.3597198587588248E-2</v>
      </c>
      <c r="H7" s="304">
        <v>11345.139999999992</v>
      </c>
      <c r="I7" s="409">
        <v>11983.191000000001</v>
      </c>
      <c r="J7" s="294">
        <f t="shared" ref="J7:J32" si="0">H7/$H$33</f>
        <v>0.13413230034411092</v>
      </c>
      <c r="K7" s="344">
        <f>I7/$I$33</f>
        <v>0.13533173358407227</v>
      </c>
      <c r="L7" s="410">
        <f>(I7-H7)/H7</f>
        <v>5.6240028770029198E-2</v>
      </c>
      <c r="N7" s="411">
        <f t="shared" ref="N7:O33" si="1">(H7/B7)*10</f>
        <v>3.5320074692708214</v>
      </c>
      <c r="O7" s="412">
        <f t="shared" si="1"/>
        <v>4.1158827677333401</v>
      </c>
      <c r="P7" s="410">
        <f>(O7-N7)/N7</f>
        <v>0.16530975756488389</v>
      </c>
      <c r="Q7" s="413"/>
    </row>
    <row r="8" spans="1:17" s="13" customFormat="1" ht="20.100000000000001" customHeight="1" x14ac:dyDescent="0.25">
      <c r="A8" s="408" t="s">
        <v>181</v>
      </c>
      <c r="B8" s="304">
        <v>18833.379999999997</v>
      </c>
      <c r="C8" s="305">
        <v>22493.519999999997</v>
      </c>
      <c r="D8" s="294">
        <f t="shared" ref="D8:D32" si="2">B8/$B$33</f>
        <v>6.2514331236618939E-2</v>
      </c>
      <c r="E8" s="295">
        <f t="shared" ref="E8:E32" si="3">C8/$C$33</f>
        <v>8.0211442645027109E-2</v>
      </c>
      <c r="F8" s="410">
        <f t="shared" ref="F8:F33" si="4">(C8-B8)/B8</f>
        <v>0.19434323525570024</v>
      </c>
      <c r="H8" s="304">
        <v>7442.7160000000013</v>
      </c>
      <c r="I8" s="305">
        <v>11030.105000000001</v>
      </c>
      <c r="J8" s="294">
        <f t="shared" si="0"/>
        <v>8.7994385074835632E-2</v>
      </c>
      <c r="K8" s="295">
        <f t="shared" ref="K8:K32" si="5">I8/$I$33</f>
        <v>0.12456809135933355</v>
      </c>
      <c r="L8" s="410">
        <f t="shared" ref="L8:L33" si="6">(I8-H8)/H8</f>
        <v>0.48199998495172991</v>
      </c>
      <c r="N8" s="411">
        <f t="shared" si="1"/>
        <v>3.9518748095137473</v>
      </c>
      <c r="O8" s="322">
        <f t="shared" si="1"/>
        <v>4.9036811490598193</v>
      </c>
      <c r="P8" s="410">
        <f t="shared" ref="P8:P33" si="7">(O8-N8)/N8</f>
        <v>0.24084931467330203</v>
      </c>
      <c r="Q8" s="413"/>
    </row>
    <row r="9" spans="1:17" s="13" customFormat="1" ht="20.100000000000001" customHeight="1" x14ac:dyDescent="0.25">
      <c r="A9" s="408" t="s">
        <v>153</v>
      </c>
      <c r="B9" s="304">
        <v>32659.539999999994</v>
      </c>
      <c r="C9" s="305">
        <v>35664.710000000006</v>
      </c>
      <c r="D9" s="294">
        <f t="shared" si="2"/>
        <v>0.10840801287902679</v>
      </c>
      <c r="E9" s="295">
        <f t="shared" si="3"/>
        <v>0.12717964287566044</v>
      </c>
      <c r="F9" s="410">
        <f t="shared" si="4"/>
        <v>9.2015074309069064E-2</v>
      </c>
      <c r="H9" s="304">
        <v>9100.368999999997</v>
      </c>
      <c r="I9" s="305">
        <v>9631.2899999999991</v>
      </c>
      <c r="J9" s="294">
        <f t="shared" si="0"/>
        <v>0.10759262802841013</v>
      </c>
      <c r="K9" s="295">
        <f t="shared" si="5"/>
        <v>0.10877062481528829</v>
      </c>
      <c r="L9" s="410">
        <f t="shared" si="6"/>
        <v>5.8340601353637667E-2</v>
      </c>
      <c r="N9" s="411">
        <f t="shared" si="1"/>
        <v>2.7864351426872513</v>
      </c>
      <c r="O9" s="322">
        <f t="shared" si="1"/>
        <v>2.7005098317075893</v>
      </c>
      <c r="P9" s="410">
        <f t="shared" si="7"/>
        <v>-3.083700376273437E-2</v>
      </c>
      <c r="Q9" s="413"/>
    </row>
    <row r="10" spans="1:17" s="13" customFormat="1" ht="20.100000000000001" customHeight="1" x14ac:dyDescent="0.25">
      <c r="A10" s="408" t="s">
        <v>183</v>
      </c>
      <c r="B10" s="304">
        <v>35089.490000000005</v>
      </c>
      <c r="C10" s="305">
        <v>26040.41</v>
      </c>
      <c r="D10" s="294">
        <f t="shared" si="2"/>
        <v>0.11647383532770159</v>
      </c>
      <c r="E10" s="295">
        <f t="shared" si="3"/>
        <v>9.2859581478043046E-2</v>
      </c>
      <c r="F10" s="410">
        <f t="shared" si="4"/>
        <v>-0.2578857657948293</v>
      </c>
      <c r="H10" s="304">
        <v>9522.3940000000002</v>
      </c>
      <c r="I10" s="305">
        <v>7960.7279999999982</v>
      </c>
      <c r="J10" s="294">
        <f t="shared" si="0"/>
        <v>0.11258218162164246</v>
      </c>
      <c r="K10" s="295">
        <f t="shared" si="5"/>
        <v>8.9904193368132435E-2</v>
      </c>
      <c r="L10" s="410">
        <f t="shared" si="6"/>
        <v>-0.16399930521673456</v>
      </c>
      <c r="N10" s="411">
        <f t="shared" si="1"/>
        <v>2.7137453408413741</v>
      </c>
      <c r="O10" s="322">
        <f t="shared" si="1"/>
        <v>3.0570670738287142</v>
      </c>
      <c r="P10" s="410">
        <f t="shared" si="7"/>
        <v>0.12651214092214566</v>
      </c>
      <c r="Q10" s="413"/>
    </row>
    <row r="11" spans="1:17" s="13" customFormat="1" ht="20.100000000000001" customHeight="1" x14ac:dyDescent="0.25">
      <c r="A11" s="408" t="s">
        <v>156</v>
      </c>
      <c r="B11" s="304">
        <v>12457.359999999999</v>
      </c>
      <c r="C11" s="305">
        <v>16878.799999999996</v>
      </c>
      <c r="D11" s="294">
        <f t="shared" si="2"/>
        <v>4.135017343534763E-2</v>
      </c>
      <c r="E11" s="295">
        <f t="shared" si="3"/>
        <v>6.0189463370645568E-2</v>
      </c>
      <c r="F11" s="410">
        <f t="shared" si="4"/>
        <v>0.35492592330959349</v>
      </c>
      <c r="H11" s="304">
        <v>4509.7669999999998</v>
      </c>
      <c r="I11" s="305">
        <v>6261.1869999999999</v>
      </c>
      <c r="J11" s="294">
        <f t="shared" si="0"/>
        <v>5.3318462506937815E-2</v>
      </c>
      <c r="K11" s="295">
        <f t="shared" si="5"/>
        <v>7.0710488633958749E-2</v>
      </c>
      <c r="L11" s="410">
        <f t="shared" si="6"/>
        <v>0.38836152732502593</v>
      </c>
      <c r="N11" s="411">
        <f t="shared" si="1"/>
        <v>3.6201626989988251</v>
      </c>
      <c r="O11" s="322">
        <f t="shared" si="1"/>
        <v>3.7094977131075679</v>
      </c>
      <c r="P11" s="410">
        <f t="shared" si="7"/>
        <v>2.4677071595000093E-2</v>
      </c>
      <c r="Q11" s="413"/>
    </row>
    <row r="12" spans="1:17" s="13" customFormat="1" ht="20.100000000000001" customHeight="1" x14ac:dyDescent="0.25">
      <c r="A12" s="408" t="s">
        <v>184</v>
      </c>
      <c r="B12" s="304">
        <v>14497.579999999998</v>
      </c>
      <c r="C12" s="305">
        <v>11958.439999999999</v>
      </c>
      <c r="D12" s="294">
        <f t="shared" si="2"/>
        <v>4.8122350754319303E-2</v>
      </c>
      <c r="E12" s="295">
        <f t="shared" si="3"/>
        <v>4.2643557975096738E-2</v>
      </c>
      <c r="F12" s="410">
        <f t="shared" si="4"/>
        <v>-0.17514233409989804</v>
      </c>
      <c r="H12" s="304">
        <v>5633.5529999999999</v>
      </c>
      <c r="I12" s="305">
        <v>5298.8410000000003</v>
      </c>
      <c r="J12" s="294">
        <f t="shared" si="0"/>
        <v>6.6604856617059616E-2</v>
      </c>
      <c r="K12" s="295">
        <f t="shared" si="5"/>
        <v>5.9842268934573367E-2</v>
      </c>
      <c r="L12" s="410">
        <f t="shared" si="6"/>
        <v>-5.9414014565940809E-2</v>
      </c>
      <c r="N12" s="411">
        <f t="shared" si="1"/>
        <v>3.885857501734773</v>
      </c>
      <c r="O12" s="322">
        <f t="shared" si="1"/>
        <v>4.4310470262007424</v>
      </c>
      <c r="P12" s="410">
        <f t="shared" si="7"/>
        <v>0.14030095653857075</v>
      </c>
      <c r="Q12" s="413"/>
    </row>
    <row r="13" spans="1:17" s="13" customFormat="1" ht="20.100000000000001" customHeight="1" x14ac:dyDescent="0.25">
      <c r="A13" s="408" t="s">
        <v>154</v>
      </c>
      <c r="B13" s="304">
        <v>12768.54</v>
      </c>
      <c r="C13" s="305">
        <v>15699.610000000002</v>
      </c>
      <c r="D13" s="294">
        <f t="shared" si="2"/>
        <v>4.2383084659685016E-2</v>
      </c>
      <c r="E13" s="295">
        <f t="shared" si="3"/>
        <v>5.5984495404200606E-2</v>
      </c>
      <c r="F13" s="410">
        <f t="shared" si="4"/>
        <v>0.22955404455012096</v>
      </c>
      <c r="H13" s="304">
        <v>3411.9830000000011</v>
      </c>
      <c r="I13" s="305">
        <v>3895.3209999999999</v>
      </c>
      <c r="J13" s="294">
        <f t="shared" si="0"/>
        <v>4.0339487086541122E-2</v>
      </c>
      <c r="K13" s="295">
        <f t="shared" si="5"/>
        <v>4.3991666643420933E-2</v>
      </c>
      <c r="L13" s="410">
        <f t="shared" si="6"/>
        <v>0.14165897075102621</v>
      </c>
      <c r="N13" s="411">
        <f t="shared" si="1"/>
        <v>2.6721794347670142</v>
      </c>
      <c r="O13" s="322">
        <f t="shared" si="1"/>
        <v>2.4811578122004301</v>
      </c>
      <c r="P13" s="410">
        <f t="shared" si="7"/>
        <v>-7.1485327699649492E-2</v>
      </c>
      <c r="Q13" s="413"/>
    </row>
    <row r="14" spans="1:17" s="13" customFormat="1" ht="20.100000000000001" customHeight="1" x14ac:dyDescent="0.25">
      <c r="A14" s="408" t="s">
        <v>155</v>
      </c>
      <c r="B14" s="304">
        <v>11718.62</v>
      </c>
      <c r="C14" s="305">
        <v>9100.8799999999992</v>
      </c>
      <c r="D14" s="294">
        <f t="shared" si="2"/>
        <v>3.8898046570295275E-2</v>
      </c>
      <c r="E14" s="295">
        <f t="shared" si="3"/>
        <v>3.245355614146983E-2</v>
      </c>
      <c r="F14" s="410">
        <f t="shared" si="4"/>
        <v>-0.22338295806161487</v>
      </c>
      <c r="H14" s="304">
        <v>4185.0519999999997</v>
      </c>
      <c r="I14" s="305">
        <v>3521.2930000000001</v>
      </c>
      <c r="J14" s="294">
        <f t="shared" si="0"/>
        <v>4.9479393980129155E-2</v>
      </c>
      <c r="K14" s="295">
        <f t="shared" si="5"/>
        <v>3.9767594970943766E-2</v>
      </c>
      <c r="L14" s="410">
        <f t="shared" si="6"/>
        <v>-0.15860233038920415</v>
      </c>
      <c r="N14" s="411">
        <f t="shared" si="1"/>
        <v>3.5712839907770704</v>
      </c>
      <c r="O14" s="322">
        <f t="shared" si="1"/>
        <v>3.8691785849280516</v>
      </c>
      <c r="P14" s="410">
        <f t="shared" si="7"/>
        <v>8.3413863170865535E-2</v>
      </c>
      <c r="Q14" s="413"/>
    </row>
    <row r="15" spans="1:17" s="13" customFormat="1" ht="20.100000000000001" customHeight="1" x14ac:dyDescent="0.25">
      <c r="A15" s="408" t="s">
        <v>160</v>
      </c>
      <c r="B15" s="304">
        <v>5806.1799999999994</v>
      </c>
      <c r="C15" s="305">
        <v>4848.1699999999992</v>
      </c>
      <c r="D15" s="294">
        <f t="shared" si="2"/>
        <v>1.9272666921149161E-2</v>
      </c>
      <c r="E15" s="295">
        <f t="shared" si="3"/>
        <v>1.7288477298721634E-2</v>
      </c>
      <c r="F15" s="410">
        <f t="shared" si="4"/>
        <v>-0.16499832936629596</v>
      </c>
      <c r="H15" s="304">
        <v>3805.9869999999992</v>
      </c>
      <c r="I15" s="305">
        <v>3351.9959999999996</v>
      </c>
      <c r="J15" s="294">
        <f t="shared" si="0"/>
        <v>4.4997751582596772E-2</v>
      </c>
      <c r="K15" s="295">
        <f t="shared" si="5"/>
        <v>3.7855645432579341E-2</v>
      </c>
      <c r="L15" s="410">
        <f t="shared" si="6"/>
        <v>-0.11928338168259629</v>
      </c>
      <c r="N15" s="411">
        <f t="shared" si="1"/>
        <v>6.5550620201233851</v>
      </c>
      <c r="O15" s="322">
        <f t="shared" si="1"/>
        <v>6.9139407240257666</v>
      </c>
      <c r="P15" s="410">
        <f t="shared" si="7"/>
        <v>5.474833080154845E-2</v>
      </c>
      <c r="Q15" s="413"/>
    </row>
    <row r="16" spans="1:17" ht="20.100000000000001" customHeight="1" x14ac:dyDescent="0.25">
      <c r="A16" s="14" t="s">
        <v>185</v>
      </c>
      <c r="B16" s="25">
        <v>9728.2000000000025</v>
      </c>
      <c r="C16" s="188">
        <v>8558.98</v>
      </c>
      <c r="D16" s="294">
        <f t="shared" si="2"/>
        <v>3.2291172223789709E-2</v>
      </c>
      <c r="E16" s="295">
        <f t="shared" si="3"/>
        <v>3.0521151574761717E-2</v>
      </c>
      <c r="F16" s="377">
        <f t="shared" si="4"/>
        <v>-0.12018872967249879</v>
      </c>
      <c r="H16" s="25">
        <v>2960.5199999999995</v>
      </c>
      <c r="I16" s="188">
        <v>2723.3110000000001</v>
      </c>
      <c r="J16" s="294">
        <f t="shared" si="0"/>
        <v>3.5001891366236777E-2</v>
      </c>
      <c r="K16" s="295">
        <f t="shared" si="5"/>
        <v>3.0755614153072704E-2</v>
      </c>
      <c r="L16" s="377">
        <f t="shared" si="6"/>
        <v>-8.0124099820301636E-2</v>
      </c>
      <c r="N16" s="48">
        <f t="shared" si="1"/>
        <v>3.0432351308566834</v>
      </c>
      <c r="O16" s="191">
        <f t="shared" si="1"/>
        <v>3.1818172258843931</v>
      </c>
      <c r="P16" s="377">
        <f t="shared" si="7"/>
        <v>4.5537754747428355E-2</v>
      </c>
      <c r="Q16" s="406"/>
    </row>
    <row r="17" spans="1:17" ht="20.100000000000001" customHeight="1" x14ac:dyDescent="0.25">
      <c r="A17" s="14" t="s">
        <v>157</v>
      </c>
      <c r="B17" s="25">
        <v>9963.880000000001</v>
      </c>
      <c r="C17" s="188">
        <v>10745.45</v>
      </c>
      <c r="D17" s="294">
        <f t="shared" si="2"/>
        <v>3.3073473519990723E-2</v>
      </c>
      <c r="E17" s="295">
        <f t="shared" si="3"/>
        <v>3.8318059884358109E-2</v>
      </c>
      <c r="F17" s="377">
        <f t="shared" si="4"/>
        <v>7.8440326459170484E-2</v>
      </c>
      <c r="H17" s="25">
        <v>2363.2020000000002</v>
      </c>
      <c r="I17" s="188">
        <v>2664.5660000000003</v>
      </c>
      <c r="J17" s="294">
        <f t="shared" si="0"/>
        <v>2.7939868563790653E-2</v>
      </c>
      <c r="K17" s="295">
        <f t="shared" si="5"/>
        <v>3.0092179623038399E-2</v>
      </c>
      <c r="L17" s="377">
        <f t="shared" si="6"/>
        <v>0.12752358875796482</v>
      </c>
      <c r="N17" s="48">
        <f t="shared" si="1"/>
        <v>2.3717688290103855</v>
      </c>
      <c r="O17" s="191">
        <f t="shared" si="1"/>
        <v>2.4797156005565144</v>
      </c>
      <c r="P17" s="377">
        <f t="shared" si="7"/>
        <v>4.5513192612101822E-2</v>
      </c>
      <c r="Q17" s="406"/>
    </row>
    <row r="18" spans="1:17" ht="20.100000000000001" customHeight="1" x14ac:dyDescent="0.25">
      <c r="A18" s="14" t="s">
        <v>186</v>
      </c>
      <c r="B18" s="25">
        <v>20209.729999999996</v>
      </c>
      <c r="C18" s="188">
        <v>15300.560000000001</v>
      </c>
      <c r="D18" s="294">
        <f t="shared" si="2"/>
        <v>6.7082900436492801E-2</v>
      </c>
      <c r="E18" s="295">
        <f t="shared" si="3"/>
        <v>5.4561491081733596E-2</v>
      </c>
      <c r="F18" s="377">
        <f t="shared" si="4"/>
        <v>-0.24291121157976853</v>
      </c>
      <c r="H18" s="25">
        <v>2253.7599999999998</v>
      </c>
      <c r="I18" s="188">
        <v>1879.9259999999995</v>
      </c>
      <c r="J18" s="294">
        <f t="shared" si="0"/>
        <v>2.6645948240704268E-2</v>
      </c>
      <c r="K18" s="295">
        <f t="shared" si="5"/>
        <v>2.1230876198983274E-2</v>
      </c>
      <c r="L18" s="377">
        <f t="shared" si="6"/>
        <v>-0.16587125514695455</v>
      </c>
      <c r="N18" s="48">
        <f t="shared" si="1"/>
        <v>1.1151856061412004</v>
      </c>
      <c r="O18" s="191">
        <f t="shared" si="1"/>
        <v>1.2286648331825758</v>
      </c>
      <c r="P18" s="377">
        <f t="shared" si="7"/>
        <v>0.10175815255905218</v>
      </c>
      <c r="Q18" s="406"/>
    </row>
    <row r="19" spans="1:17" ht="20.100000000000001" customHeight="1" x14ac:dyDescent="0.25">
      <c r="A19" s="14" t="s">
        <v>158</v>
      </c>
      <c r="B19" s="25">
        <v>9737.36</v>
      </c>
      <c r="C19" s="188">
        <v>7483.5599999999995</v>
      </c>
      <c r="D19" s="294">
        <f t="shared" si="2"/>
        <v>3.2321577348845713E-2</v>
      </c>
      <c r="E19" s="295">
        <f t="shared" si="3"/>
        <v>2.6686225353818305E-2</v>
      </c>
      <c r="F19" s="377">
        <f t="shared" si="4"/>
        <v>-0.23145904023267097</v>
      </c>
      <c r="H19" s="25">
        <v>2214.2490000000003</v>
      </c>
      <c r="I19" s="188">
        <v>1722.53</v>
      </c>
      <c r="J19" s="294">
        <f t="shared" si="0"/>
        <v>2.6178814179873278E-2</v>
      </c>
      <c r="K19" s="295">
        <f t="shared" si="5"/>
        <v>1.9453330173120998E-2</v>
      </c>
      <c r="L19" s="377">
        <f t="shared" si="6"/>
        <v>-0.22207032723058709</v>
      </c>
      <c r="N19" s="48">
        <f t="shared" si="1"/>
        <v>2.2739726168078409</v>
      </c>
      <c r="O19" s="191">
        <f t="shared" si="1"/>
        <v>2.3017521072858376</v>
      </c>
      <c r="P19" s="377">
        <f t="shared" si="7"/>
        <v>1.2216281881614289E-2</v>
      </c>
      <c r="Q19" s="406"/>
    </row>
    <row r="20" spans="1:17" ht="20.100000000000001" customHeight="1" x14ac:dyDescent="0.25">
      <c r="A20" s="14" t="s">
        <v>188</v>
      </c>
      <c r="B20" s="25">
        <v>3860.0400000000004</v>
      </c>
      <c r="C20" s="188">
        <v>5608.0999999999995</v>
      </c>
      <c r="D20" s="294">
        <f t="shared" si="2"/>
        <v>1.2812772807992969E-2</v>
      </c>
      <c r="E20" s="295">
        <f t="shared" si="3"/>
        <v>1.9998372486724023E-2</v>
      </c>
      <c r="F20" s="377">
        <f t="shared" si="4"/>
        <v>0.45286059211821611</v>
      </c>
      <c r="H20" s="25">
        <v>1253.3649999999998</v>
      </c>
      <c r="I20" s="188">
        <v>1605.127</v>
      </c>
      <c r="J20" s="294">
        <f t="shared" si="0"/>
        <v>1.4818391894749353E-2</v>
      </c>
      <c r="K20" s="295">
        <f t="shared" si="5"/>
        <v>1.8127443644401661E-2</v>
      </c>
      <c r="L20" s="377">
        <f t="shared" si="6"/>
        <v>0.2806540792187433</v>
      </c>
      <c r="N20" s="48">
        <f t="shared" si="1"/>
        <v>3.2470259375550503</v>
      </c>
      <c r="O20" s="191">
        <f t="shared" si="1"/>
        <v>2.8621583067349015</v>
      </c>
      <c r="P20" s="377">
        <f t="shared" si="7"/>
        <v>-0.11852927516493661</v>
      </c>
      <c r="Q20" s="406"/>
    </row>
    <row r="21" spans="1:17" ht="20.100000000000001" customHeight="1" x14ac:dyDescent="0.25">
      <c r="A21" s="14" t="s">
        <v>159</v>
      </c>
      <c r="B21" s="25">
        <v>13376.86</v>
      </c>
      <c r="C21" s="188">
        <v>7007.1800000000012</v>
      </c>
      <c r="D21" s="294">
        <f t="shared" si="2"/>
        <v>4.4402303619736794E-2</v>
      </c>
      <c r="E21" s="295">
        <f t="shared" si="3"/>
        <v>2.4987463797279449E-2</v>
      </c>
      <c r="F21" s="377">
        <f t="shared" si="4"/>
        <v>-0.47617153801415274</v>
      </c>
      <c r="H21" s="25">
        <v>1403.0149999999999</v>
      </c>
      <c r="I21" s="188">
        <v>1581.2080000000001</v>
      </c>
      <c r="J21" s="294">
        <f t="shared" si="0"/>
        <v>1.6587686830421916E-2</v>
      </c>
      <c r="K21" s="295">
        <f t="shared" si="5"/>
        <v>1.7857315284134565E-2</v>
      </c>
      <c r="L21" s="377">
        <f t="shared" si="6"/>
        <v>0.12700719521886811</v>
      </c>
      <c r="N21" s="48">
        <f t="shared" si="1"/>
        <v>1.048837320567009</v>
      </c>
      <c r="O21" s="191">
        <f t="shared" si="1"/>
        <v>2.2565539917627344</v>
      </c>
      <c r="P21" s="377">
        <f t="shared" si="7"/>
        <v>1.1514814047070954</v>
      </c>
      <c r="Q21" s="406"/>
    </row>
    <row r="22" spans="1:17" ht="20.100000000000001" customHeight="1" x14ac:dyDescent="0.25">
      <c r="A22" s="14" t="s">
        <v>162</v>
      </c>
      <c r="B22" s="25">
        <v>5316.6300000000019</v>
      </c>
      <c r="C22" s="188">
        <v>4419.24</v>
      </c>
      <c r="D22" s="294">
        <f t="shared" si="2"/>
        <v>1.7647685592418649E-2</v>
      </c>
      <c r="E22" s="295">
        <f t="shared" si="3"/>
        <v>1.5758921493595028E-2</v>
      </c>
      <c r="F22" s="377">
        <f t="shared" si="4"/>
        <v>-0.16878925183810078</v>
      </c>
      <c r="H22" s="25">
        <v>1147.6270000000002</v>
      </c>
      <c r="I22" s="188">
        <v>903.63699999999994</v>
      </c>
      <c r="J22" s="294">
        <f t="shared" si="0"/>
        <v>1.3568263542539901E-2</v>
      </c>
      <c r="K22" s="295">
        <f t="shared" si="5"/>
        <v>1.0205191734047325E-2</v>
      </c>
      <c r="L22" s="377">
        <f t="shared" si="6"/>
        <v>-0.21260392096038189</v>
      </c>
      <c r="N22" s="48">
        <f t="shared" si="1"/>
        <v>2.1585609681320679</v>
      </c>
      <c r="O22" s="191">
        <f t="shared" si="1"/>
        <v>2.0447791928023822</v>
      </c>
      <c r="P22" s="377">
        <f t="shared" si="7"/>
        <v>-5.2711865455506629E-2</v>
      </c>
      <c r="Q22" s="406"/>
    </row>
    <row r="23" spans="1:17" ht="20.100000000000001" customHeight="1" x14ac:dyDescent="0.25">
      <c r="A23" s="14" t="s">
        <v>189</v>
      </c>
      <c r="B23" s="25">
        <v>4080.68</v>
      </c>
      <c r="C23" s="188">
        <v>3730.1000000000004</v>
      </c>
      <c r="D23" s="294">
        <f t="shared" si="2"/>
        <v>1.3545151278774505E-2</v>
      </c>
      <c r="E23" s="295">
        <f t="shared" si="3"/>
        <v>1.3301462030407678E-2</v>
      </c>
      <c r="F23" s="377">
        <f t="shared" si="4"/>
        <v>-8.5912151896252453E-2</v>
      </c>
      <c r="H23" s="25">
        <v>836.33900000000006</v>
      </c>
      <c r="I23" s="188">
        <v>855.96100000000001</v>
      </c>
      <c r="J23" s="294">
        <f t="shared" si="0"/>
        <v>9.8879409101600754E-3</v>
      </c>
      <c r="K23" s="295">
        <f t="shared" si="5"/>
        <v>9.6667645546462608E-3</v>
      </c>
      <c r="L23" s="377">
        <f t="shared" si="6"/>
        <v>2.3461778058897115E-2</v>
      </c>
      <c r="N23" s="48">
        <f t="shared" si="1"/>
        <v>2.0495089053785156</v>
      </c>
      <c r="O23" s="191">
        <f t="shared" si="1"/>
        <v>2.2947400873971207</v>
      </c>
      <c r="P23" s="377">
        <f t="shared" si="7"/>
        <v>0.119653630864958</v>
      </c>
      <c r="Q23" s="406"/>
    </row>
    <row r="24" spans="1:17" ht="20.100000000000001" customHeight="1" x14ac:dyDescent="0.25">
      <c r="A24" s="14" t="s">
        <v>187</v>
      </c>
      <c r="B24" s="25">
        <v>3619.3099999999995</v>
      </c>
      <c r="C24" s="188">
        <v>2221.0699999999997</v>
      </c>
      <c r="D24" s="294">
        <f t="shared" si="2"/>
        <v>1.2013708860969582E-2</v>
      </c>
      <c r="E24" s="295">
        <f t="shared" si="3"/>
        <v>7.9202912178969933E-3</v>
      </c>
      <c r="F24" s="377">
        <f t="shared" si="4"/>
        <v>-0.38632778070958274</v>
      </c>
      <c r="H24" s="25">
        <v>1514.5559999999998</v>
      </c>
      <c r="I24" s="188">
        <v>815.21100000000024</v>
      </c>
      <c r="J24" s="294">
        <f t="shared" si="0"/>
        <v>1.7906423391864303E-2</v>
      </c>
      <c r="K24" s="295">
        <f t="shared" si="5"/>
        <v>9.2065559054182785E-3</v>
      </c>
      <c r="L24" s="377">
        <f t="shared" si="6"/>
        <v>-0.46174918590002589</v>
      </c>
      <c r="N24" s="48">
        <f t="shared" si="1"/>
        <v>4.1846539810074299</v>
      </c>
      <c r="O24" s="191">
        <f t="shared" si="1"/>
        <v>3.6703525778115971</v>
      </c>
      <c r="P24" s="377">
        <f t="shared" si="7"/>
        <v>-0.12290177527940264</v>
      </c>
      <c r="Q24" s="406"/>
    </row>
    <row r="25" spans="1:17" ht="20.100000000000001" customHeight="1" x14ac:dyDescent="0.25">
      <c r="A25" s="14" t="s">
        <v>161</v>
      </c>
      <c r="B25" s="25">
        <v>3358.8</v>
      </c>
      <c r="C25" s="188">
        <v>2689.2500000000005</v>
      </c>
      <c r="D25" s="294">
        <f t="shared" si="2"/>
        <v>1.1148988432111269E-2</v>
      </c>
      <c r="E25" s="295">
        <f t="shared" si="3"/>
        <v>9.5898117383646144E-3</v>
      </c>
      <c r="F25" s="377">
        <f t="shared" si="4"/>
        <v>-0.19934202691437408</v>
      </c>
      <c r="H25" s="25">
        <v>767.40999999999985</v>
      </c>
      <c r="I25" s="188">
        <v>808.70099999999991</v>
      </c>
      <c r="J25" s="294">
        <f t="shared" si="0"/>
        <v>9.0730011799831662E-3</v>
      </c>
      <c r="K25" s="295">
        <f t="shared" si="5"/>
        <v>9.1330354561796456E-3</v>
      </c>
      <c r="L25" s="377">
        <f t="shared" si="6"/>
        <v>5.3805657992468253E-2</v>
      </c>
      <c r="N25" s="48">
        <f t="shared" si="1"/>
        <v>2.2847743241633909</v>
      </c>
      <c r="O25" s="191">
        <f t="shared" si="1"/>
        <v>3.0071618480989115</v>
      </c>
      <c r="P25" s="377">
        <f t="shared" si="7"/>
        <v>0.31617456319237797</v>
      </c>
      <c r="Q25" s="406"/>
    </row>
    <row r="26" spans="1:17" ht="20.100000000000001" customHeight="1" x14ac:dyDescent="0.25">
      <c r="A26" s="14" t="s">
        <v>164</v>
      </c>
      <c r="B26" s="25">
        <v>1543.15</v>
      </c>
      <c r="C26" s="188">
        <v>2215.3200000000006</v>
      </c>
      <c r="D26" s="294">
        <f t="shared" si="2"/>
        <v>5.1222345775314114E-3</v>
      </c>
      <c r="E26" s="295">
        <f t="shared" si="3"/>
        <v>7.8997868328470385E-3</v>
      </c>
      <c r="F26" s="377">
        <f t="shared" si="4"/>
        <v>0.43558306062275248</v>
      </c>
      <c r="H26" s="25">
        <v>438.47300000000001</v>
      </c>
      <c r="I26" s="188">
        <v>728.94999999999993</v>
      </c>
      <c r="J26" s="294">
        <f t="shared" si="0"/>
        <v>5.1840164271911493E-3</v>
      </c>
      <c r="K26" s="295">
        <f t="shared" si="5"/>
        <v>8.2323704258831787E-3</v>
      </c>
      <c r="L26" s="377">
        <f t="shared" si="6"/>
        <v>0.66247408620371129</v>
      </c>
      <c r="N26" s="48">
        <f t="shared" si="1"/>
        <v>2.8414152869131319</v>
      </c>
      <c r="O26" s="191">
        <f t="shared" si="1"/>
        <v>3.2904952783345061</v>
      </c>
      <c r="P26" s="377">
        <f t="shared" si="7"/>
        <v>0.15804799583141801</v>
      </c>
      <c r="Q26" s="406"/>
    </row>
    <row r="27" spans="1:17" ht="20.100000000000001" customHeight="1" x14ac:dyDescent="0.25">
      <c r="A27" s="14" t="s">
        <v>163</v>
      </c>
      <c r="B27" s="25">
        <v>1835.36</v>
      </c>
      <c r="C27" s="188">
        <v>2069.5699999999997</v>
      </c>
      <c r="D27" s="294">
        <f t="shared" si="2"/>
        <v>6.0921779828390305E-3</v>
      </c>
      <c r="E27" s="295">
        <f t="shared" si="3"/>
        <v>7.3800452465807376E-3</v>
      </c>
      <c r="F27" s="377">
        <f t="shared" si="4"/>
        <v>0.12760984221079233</v>
      </c>
      <c r="H27" s="25">
        <v>675.70499999999993</v>
      </c>
      <c r="I27" s="188">
        <v>727.29700000000003</v>
      </c>
      <c r="J27" s="294">
        <f t="shared" si="0"/>
        <v>7.9887833913039E-3</v>
      </c>
      <c r="K27" s="295">
        <f t="shared" si="5"/>
        <v>8.2137023302470118E-3</v>
      </c>
      <c r="L27" s="377">
        <f t="shared" si="6"/>
        <v>7.6352846286471321E-2</v>
      </c>
      <c r="N27" s="48">
        <f t="shared" si="1"/>
        <v>3.6815938017609624</v>
      </c>
      <c r="O27" s="191">
        <f t="shared" si="1"/>
        <v>3.5142420889363497</v>
      </c>
      <c r="P27" s="377">
        <f t="shared" si="7"/>
        <v>-4.5456321863798721E-2</v>
      </c>
      <c r="Q27" s="406"/>
    </row>
    <row r="28" spans="1:17" ht="20.100000000000001" customHeight="1" x14ac:dyDescent="0.25">
      <c r="A28" s="14" t="s">
        <v>190</v>
      </c>
      <c r="B28" s="25">
        <v>1612.71</v>
      </c>
      <c r="C28" s="188">
        <v>2180.69</v>
      </c>
      <c r="D28" s="294">
        <f t="shared" si="2"/>
        <v>5.3531276450965119E-3</v>
      </c>
      <c r="E28" s="295">
        <f t="shared" si="3"/>
        <v>7.7762969451461664E-3</v>
      </c>
      <c r="F28" s="377">
        <f t="shared" si="4"/>
        <v>0.352189792337122</v>
      </c>
      <c r="H28" s="25">
        <v>521.59300000000007</v>
      </c>
      <c r="I28" s="188">
        <v>698.47899999999993</v>
      </c>
      <c r="J28" s="294">
        <f t="shared" si="0"/>
        <v>6.1667347369345742E-3</v>
      </c>
      <c r="K28" s="295">
        <f t="shared" si="5"/>
        <v>7.8882472908984938E-3</v>
      </c>
      <c r="L28" s="377">
        <f t="shared" si="6"/>
        <v>0.33912648367596926</v>
      </c>
      <c r="N28" s="48">
        <f t="shared" si="1"/>
        <v>3.2342640648349672</v>
      </c>
      <c r="O28" s="191">
        <f t="shared" si="1"/>
        <v>3.2030183107181669</v>
      </c>
      <c r="P28" s="377">
        <f t="shared" si="7"/>
        <v>-9.6608543676209267E-3</v>
      </c>
      <c r="Q28" s="406"/>
    </row>
    <row r="29" spans="1:17" ht="20.100000000000001" customHeight="1" x14ac:dyDescent="0.25">
      <c r="A29" s="14" t="s">
        <v>167</v>
      </c>
      <c r="B29" s="25">
        <v>1023.39</v>
      </c>
      <c r="C29" s="188">
        <v>1402.98</v>
      </c>
      <c r="D29" s="294">
        <f t="shared" si="2"/>
        <v>3.3969760841783825E-3</v>
      </c>
      <c r="E29" s="295">
        <f t="shared" si="3"/>
        <v>5.0029986325893037E-3</v>
      </c>
      <c r="F29" s="377">
        <f t="shared" si="4"/>
        <v>0.3709143141910709</v>
      </c>
      <c r="H29" s="25">
        <v>260.01900000000006</v>
      </c>
      <c r="I29" s="188">
        <v>545.61300000000006</v>
      </c>
      <c r="J29" s="294">
        <f t="shared" si="0"/>
        <v>3.0741750743644779E-3</v>
      </c>
      <c r="K29" s="295">
        <f t="shared" si="5"/>
        <v>6.161860655981068E-3</v>
      </c>
      <c r="L29" s="377">
        <f t="shared" si="6"/>
        <v>1.0983581969009955</v>
      </c>
      <c r="N29" s="48">
        <f t="shared" si="1"/>
        <v>2.5407615864919535</v>
      </c>
      <c r="O29" s="191">
        <f t="shared" si="1"/>
        <v>3.8889577898473253</v>
      </c>
      <c r="P29" s="377">
        <f t="shared" si="7"/>
        <v>0.53062680517648853</v>
      </c>
      <c r="Q29" s="406"/>
    </row>
    <row r="30" spans="1:17" ht="20.100000000000001" customHeight="1" x14ac:dyDescent="0.25">
      <c r="A30" s="14" t="s">
        <v>166</v>
      </c>
      <c r="B30" s="25">
        <v>666.47</v>
      </c>
      <c r="C30" s="188">
        <v>4249.4800000000005</v>
      </c>
      <c r="D30" s="294">
        <f t="shared" si="2"/>
        <v>2.212238394768726E-3</v>
      </c>
      <c r="E30" s="295">
        <f t="shared" si="3"/>
        <v>1.5153560727320131E-2</v>
      </c>
      <c r="F30" s="377">
        <f t="shared" si="4"/>
        <v>5.3761009497801853</v>
      </c>
      <c r="H30" s="25">
        <v>161.828</v>
      </c>
      <c r="I30" s="188">
        <v>529.10500000000002</v>
      </c>
      <c r="J30" s="294">
        <f t="shared" si="0"/>
        <v>1.9132740451053753E-3</v>
      </c>
      <c r="K30" s="295">
        <f t="shared" si="5"/>
        <v>5.9754281558226487E-3</v>
      </c>
      <c r="L30" s="377">
        <f t="shared" si="6"/>
        <v>2.2695516227105323</v>
      </c>
      <c r="N30" s="48">
        <f t="shared" si="1"/>
        <v>2.4281363002085614</v>
      </c>
      <c r="O30" s="191">
        <f t="shared" si="1"/>
        <v>1.2451052834699774</v>
      </c>
      <c r="P30" s="377">
        <f t="shared" si="7"/>
        <v>-0.48721771369958483</v>
      </c>
      <c r="Q30" s="406"/>
    </row>
    <row r="31" spans="1:17" ht="20.100000000000001" customHeight="1" x14ac:dyDescent="0.25">
      <c r="A31" s="14" t="s">
        <v>201</v>
      </c>
      <c r="B31" s="25">
        <v>76.740000000000009</v>
      </c>
      <c r="C31" s="188">
        <v>226.55000000000007</v>
      </c>
      <c r="D31" s="294">
        <f t="shared" si="2"/>
        <v>2.5472590576402848E-4</v>
      </c>
      <c r="E31" s="295">
        <f t="shared" si="3"/>
        <v>8.0787277096830109E-4</v>
      </c>
      <c r="F31" s="377">
        <f t="shared" si="4"/>
        <v>1.9521761793067507</v>
      </c>
      <c r="H31" s="25">
        <v>181.649</v>
      </c>
      <c r="I31" s="188">
        <v>507.73099999999988</v>
      </c>
      <c r="J31" s="294">
        <f t="shared" si="0"/>
        <v>2.1476154745739078E-3</v>
      </c>
      <c r="K31" s="295">
        <f t="shared" si="5"/>
        <v>5.7340416608877036E-3</v>
      </c>
      <c r="L31" s="377">
        <f t="shared" si="6"/>
        <v>1.7951213604258756</v>
      </c>
      <c r="N31" s="48">
        <f t="shared" si="1"/>
        <v>23.670706280948654</v>
      </c>
      <c r="O31" s="191">
        <f t="shared" si="1"/>
        <v>22.411432354888532</v>
      </c>
      <c r="P31" s="377">
        <f t="shared" si="7"/>
        <v>-5.3199676896571811E-2</v>
      </c>
      <c r="Q31" s="406"/>
    </row>
    <row r="32" spans="1:17" ht="20.100000000000001" customHeight="1" thickBot="1" x14ac:dyDescent="0.3">
      <c r="A32" s="14" t="s">
        <v>17</v>
      </c>
      <c r="B32" s="25">
        <f>B33-SUM(B7:B31)</f>
        <v>35304.059999999881</v>
      </c>
      <c r="C32" s="188">
        <f>C33-SUM(C7:C31)</f>
        <v>28520.690000000031</v>
      </c>
      <c r="D32" s="294">
        <f t="shared" si="2"/>
        <v>0.11718606542412791</v>
      </c>
      <c r="E32" s="295">
        <f t="shared" si="3"/>
        <v>0.1017042103739922</v>
      </c>
      <c r="F32" s="377">
        <f t="shared" si="4"/>
        <v>-0.19214135711303099</v>
      </c>
      <c r="H32" s="25">
        <f>H33-SUM(H7:H31)</f>
        <v>6671.4440000000177</v>
      </c>
      <c r="I32" s="188">
        <f>I33-SUM(I7:I31)</f>
        <v>6315.4880000000412</v>
      </c>
      <c r="J32" s="294">
        <f t="shared" si="0"/>
        <v>7.8875723907939413E-2</v>
      </c>
      <c r="K32" s="295">
        <f t="shared" si="5"/>
        <v>7.1323735010934142E-2</v>
      </c>
      <c r="L32" s="377">
        <f t="shared" si="6"/>
        <v>-5.3355165688264122E-2</v>
      </c>
      <c r="N32" s="48">
        <f t="shared" si="1"/>
        <v>1.889710135321558</v>
      </c>
      <c r="O32" s="191">
        <f t="shared" si="1"/>
        <v>2.2143531590575245</v>
      </c>
      <c r="P32" s="377">
        <f t="shared" si="7"/>
        <v>0.17179514342855787</v>
      </c>
      <c r="Q32" s="406"/>
    </row>
    <row r="33" spans="1:17" ht="26.25" customHeight="1" thickBot="1" x14ac:dyDescent="0.3">
      <c r="A33" s="42" t="s">
        <v>18</v>
      </c>
      <c r="B33" s="43">
        <v>301264.99999999988</v>
      </c>
      <c r="C33" s="196">
        <v>280427.82000000012</v>
      </c>
      <c r="D33" s="349">
        <f>SUM(D7:D32)</f>
        <v>1</v>
      </c>
      <c r="E33" s="350">
        <f>SUM(E7:E32)</f>
        <v>0.99999999999999967</v>
      </c>
      <c r="F33" s="402">
        <f t="shared" si="4"/>
        <v>-6.9165618309460997E-2</v>
      </c>
      <c r="G33" s="71"/>
      <c r="H33" s="43">
        <v>84581.714999999997</v>
      </c>
      <c r="I33" s="196">
        <v>88546.793000000034</v>
      </c>
      <c r="J33" s="349">
        <f>SUM(J7:J32)</f>
        <v>1.0000000000000002</v>
      </c>
      <c r="K33" s="350">
        <f>SUM(K7:K32)</f>
        <v>1</v>
      </c>
      <c r="L33" s="402">
        <f t="shared" si="6"/>
        <v>4.6878666387883454E-2</v>
      </c>
      <c r="M33" s="71"/>
      <c r="N33" s="44">
        <f t="shared" si="1"/>
        <v>2.807551989112576</v>
      </c>
      <c r="O33" s="198">
        <f t="shared" si="1"/>
        <v>3.1575609367144812</v>
      </c>
      <c r="P33" s="402">
        <f t="shared" si="7"/>
        <v>0.12466695147915595</v>
      </c>
      <c r="Q33" s="406"/>
    </row>
    <row r="35" spans="1:17" ht="15.75" thickBot="1" x14ac:dyDescent="0.3"/>
    <row r="36" spans="1:17" x14ac:dyDescent="0.25">
      <c r="A36" s="475" t="s">
        <v>2</v>
      </c>
      <c r="B36" s="462" t="s">
        <v>1</v>
      </c>
      <c r="C36" s="458"/>
      <c r="D36" s="462" t="s">
        <v>116</v>
      </c>
      <c r="E36" s="458"/>
      <c r="F36" s="176" t="s">
        <v>0</v>
      </c>
      <c r="H36" s="473" t="s">
        <v>19</v>
      </c>
      <c r="I36" s="474"/>
      <c r="J36" s="462" t="s">
        <v>116</v>
      </c>
      <c r="K36" s="463"/>
      <c r="L36" s="176" t="s">
        <v>0</v>
      </c>
      <c r="N36" s="470" t="s">
        <v>22</v>
      </c>
      <c r="O36" s="458"/>
      <c r="P36" s="176" t="s">
        <v>0</v>
      </c>
    </row>
    <row r="37" spans="1:17" x14ac:dyDescent="0.25">
      <c r="A37" s="476"/>
      <c r="B37" s="465" t="str">
        <f>B5</f>
        <v>set</v>
      </c>
      <c r="C37" s="467"/>
      <c r="D37" s="465" t="str">
        <f>B37</f>
        <v>set</v>
      </c>
      <c r="E37" s="467"/>
      <c r="F37" s="177" t="str">
        <f>F5</f>
        <v>2021 /2020</v>
      </c>
      <c r="H37" s="468" t="str">
        <f>B37</f>
        <v>set</v>
      </c>
      <c r="I37" s="467"/>
      <c r="J37" s="465" t="str">
        <f>B37</f>
        <v>set</v>
      </c>
      <c r="K37" s="466"/>
      <c r="L37" s="177" t="str">
        <f>F37</f>
        <v>2021 /2020</v>
      </c>
      <c r="N37" s="468" t="str">
        <f>B37</f>
        <v>set</v>
      </c>
      <c r="O37" s="466"/>
      <c r="P37" s="177" t="str">
        <f>F37</f>
        <v>2021 /2020</v>
      </c>
    </row>
    <row r="38" spans="1:17" ht="19.5" customHeight="1" thickBot="1" x14ac:dyDescent="0.3">
      <c r="A38" s="477"/>
      <c r="B38" s="120">
        <f>B6</f>
        <v>2020</v>
      </c>
      <c r="C38" s="180">
        <f>C6</f>
        <v>2021</v>
      </c>
      <c r="D38" s="120">
        <f>B38</f>
        <v>2020</v>
      </c>
      <c r="E38" s="180">
        <f>C38</f>
        <v>2021</v>
      </c>
      <c r="F38" s="178" t="str">
        <f>F6</f>
        <v>HL</v>
      </c>
      <c r="H38" s="31">
        <f>B38</f>
        <v>2020</v>
      </c>
      <c r="I38" s="180">
        <f>C38</f>
        <v>2021</v>
      </c>
      <c r="J38" s="120">
        <f>B38</f>
        <v>2020</v>
      </c>
      <c r="K38" s="180">
        <f>C38</f>
        <v>2021</v>
      </c>
      <c r="L38" s="405">
        <f>L6</f>
        <v>1000</v>
      </c>
      <c r="N38" s="31">
        <f>B38</f>
        <v>2020</v>
      </c>
      <c r="O38" s="180">
        <f>C38</f>
        <v>2021</v>
      </c>
      <c r="P38" s="178"/>
    </row>
    <row r="39" spans="1:17" ht="20.100000000000001" customHeight="1" x14ac:dyDescent="0.25">
      <c r="A39" s="45" t="s">
        <v>153</v>
      </c>
      <c r="B39" s="25">
        <v>32659.539999999994</v>
      </c>
      <c r="C39" s="195">
        <v>35664.710000000006</v>
      </c>
      <c r="D39" s="399">
        <f>B39/$B$62</f>
        <v>0.26090406208421818</v>
      </c>
      <c r="E39" s="344">
        <f>C39/$C$62</f>
        <v>0.28018205500458787</v>
      </c>
      <c r="F39" s="377">
        <f>(C39-B39)/B39</f>
        <v>9.2015074309069064E-2</v>
      </c>
      <c r="H39" s="46">
        <v>9100.368999999997</v>
      </c>
      <c r="I39" s="195">
        <v>9631.2899999999991</v>
      </c>
      <c r="J39" s="348">
        <f>H39/$H$62</f>
        <v>0.25623072962599203</v>
      </c>
      <c r="K39" s="344">
        <f>I39/$I$62</f>
        <v>0.25376601027975659</v>
      </c>
      <c r="L39" s="377">
        <f>(I39-H39)/H39</f>
        <v>5.8340601353637667E-2</v>
      </c>
      <c r="N39" s="48">
        <f t="shared" ref="N39:O62" si="8">(H39/B39)*10</f>
        <v>2.7864351426872513</v>
      </c>
      <c r="O39" s="197">
        <f t="shared" si="8"/>
        <v>2.7005098317075893</v>
      </c>
      <c r="P39" s="377">
        <f>(O39-N39)/N39</f>
        <v>-3.083700376273437E-2</v>
      </c>
    </row>
    <row r="40" spans="1:17" ht="20.100000000000001" customHeight="1" x14ac:dyDescent="0.25">
      <c r="A40" s="45" t="s">
        <v>156</v>
      </c>
      <c r="B40" s="25">
        <v>12457.359999999999</v>
      </c>
      <c r="C40" s="188">
        <v>16878.799999999996</v>
      </c>
      <c r="D40" s="399">
        <f t="shared" ref="D40:D61" si="9">B40/$B$62</f>
        <v>9.9516889302343398E-2</v>
      </c>
      <c r="E40" s="295">
        <f t="shared" ref="E40:E61" si="10">C40/$C$62</f>
        <v>0.13259989692924565</v>
      </c>
      <c r="F40" s="377">
        <f t="shared" ref="F40:F62" si="11">(C40-B40)/B40</f>
        <v>0.35492592330959349</v>
      </c>
      <c r="H40" s="25">
        <v>4509.7669999999998</v>
      </c>
      <c r="I40" s="188">
        <v>6261.1869999999999</v>
      </c>
      <c r="J40" s="399">
        <f t="shared" ref="J40:J62" si="12">H40/$H$62</f>
        <v>0.12697736639615617</v>
      </c>
      <c r="K40" s="295">
        <f t="shared" ref="K40:K62" si="13">I40/$I$62</f>
        <v>0.16497026302867823</v>
      </c>
      <c r="L40" s="377">
        <f t="shared" ref="L40:L62" si="14">(I40-H40)/H40</f>
        <v>0.38836152732502593</v>
      </c>
      <c r="N40" s="48">
        <f t="shared" si="8"/>
        <v>3.6201626989988251</v>
      </c>
      <c r="O40" s="191">
        <f t="shared" si="8"/>
        <v>3.7094977131075679</v>
      </c>
      <c r="P40" s="377">
        <f t="shared" ref="P40:P62" si="15">(O40-N40)/N40</f>
        <v>2.4677071595000093E-2</v>
      </c>
    </row>
    <row r="41" spans="1:17" ht="20.100000000000001" customHeight="1" x14ac:dyDescent="0.25">
      <c r="A41" s="45" t="s">
        <v>154</v>
      </c>
      <c r="B41" s="25">
        <v>12768.54</v>
      </c>
      <c r="C41" s="188">
        <v>15699.610000000002</v>
      </c>
      <c r="D41" s="399">
        <f t="shared" si="9"/>
        <v>0.10200278243002883</v>
      </c>
      <c r="E41" s="295">
        <f t="shared" si="10"/>
        <v>0.12333617720627976</v>
      </c>
      <c r="F41" s="377">
        <f t="shared" si="11"/>
        <v>0.22955404455012096</v>
      </c>
      <c r="H41" s="25">
        <v>3411.9830000000011</v>
      </c>
      <c r="I41" s="188">
        <v>3895.3209999999999</v>
      </c>
      <c r="J41" s="399">
        <f t="shared" si="12"/>
        <v>9.6068070817950532E-2</v>
      </c>
      <c r="K41" s="295">
        <f t="shared" si="13"/>
        <v>0.10263423372455317</v>
      </c>
      <c r="L41" s="377">
        <f t="shared" si="14"/>
        <v>0.14165897075102621</v>
      </c>
      <c r="N41" s="48">
        <f t="shared" si="8"/>
        <v>2.6721794347670142</v>
      </c>
      <c r="O41" s="191">
        <f t="shared" si="8"/>
        <v>2.4811578122004301</v>
      </c>
      <c r="P41" s="377">
        <f t="shared" si="15"/>
        <v>-7.1485327699649492E-2</v>
      </c>
    </row>
    <row r="42" spans="1:17" ht="20.100000000000001" customHeight="1" x14ac:dyDescent="0.25">
      <c r="A42" s="45" t="s">
        <v>155</v>
      </c>
      <c r="B42" s="25">
        <v>11718.62</v>
      </c>
      <c r="C42" s="188">
        <v>9100.8799999999992</v>
      </c>
      <c r="D42" s="399">
        <f t="shared" si="9"/>
        <v>9.3615389562172691E-2</v>
      </c>
      <c r="E42" s="295">
        <f t="shared" si="10"/>
        <v>7.1496537074047517E-2</v>
      </c>
      <c r="F42" s="377">
        <f t="shared" si="11"/>
        <v>-0.22338295806161487</v>
      </c>
      <c r="H42" s="25">
        <v>4185.0519999999997</v>
      </c>
      <c r="I42" s="188">
        <v>3521.2930000000001</v>
      </c>
      <c r="J42" s="399">
        <f t="shared" si="12"/>
        <v>0.11783466444961928</v>
      </c>
      <c r="K42" s="295">
        <f t="shared" si="13"/>
        <v>9.2779313636702346E-2</v>
      </c>
      <c r="L42" s="377">
        <f t="shared" si="14"/>
        <v>-0.15860233038920415</v>
      </c>
      <c r="N42" s="48">
        <f t="shared" si="8"/>
        <v>3.5712839907770704</v>
      </c>
      <c r="O42" s="191">
        <f t="shared" si="8"/>
        <v>3.8691785849280516</v>
      </c>
      <c r="P42" s="377">
        <f t="shared" si="15"/>
        <v>8.3413863170865535E-2</v>
      </c>
    </row>
    <row r="43" spans="1:17" ht="20.100000000000001" customHeight="1" x14ac:dyDescent="0.25">
      <c r="A43" s="45" t="s">
        <v>160</v>
      </c>
      <c r="B43" s="25">
        <v>5806.1799999999994</v>
      </c>
      <c r="C43" s="188">
        <v>4848.1699999999992</v>
      </c>
      <c r="D43" s="399">
        <f t="shared" si="9"/>
        <v>4.6383260364112479E-2</v>
      </c>
      <c r="E43" s="295">
        <f t="shared" si="10"/>
        <v>3.8087236195432195E-2</v>
      </c>
      <c r="F43" s="377">
        <f t="shared" si="11"/>
        <v>-0.16499832936629596</v>
      </c>
      <c r="H43" s="25">
        <v>3805.9869999999992</v>
      </c>
      <c r="I43" s="188">
        <v>3351.9959999999996</v>
      </c>
      <c r="J43" s="399">
        <f t="shared" si="12"/>
        <v>0.10716167948322101</v>
      </c>
      <c r="K43" s="295">
        <f t="shared" si="13"/>
        <v>8.8318662546107832E-2</v>
      </c>
      <c r="L43" s="377">
        <f t="shared" si="14"/>
        <v>-0.11928338168259629</v>
      </c>
      <c r="N43" s="48">
        <f t="shared" si="8"/>
        <v>6.5550620201233851</v>
      </c>
      <c r="O43" s="191">
        <f t="shared" si="8"/>
        <v>6.9139407240257666</v>
      </c>
      <c r="P43" s="377">
        <f t="shared" si="15"/>
        <v>5.474833080154845E-2</v>
      </c>
    </row>
    <row r="44" spans="1:17" ht="20.100000000000001" customHeight="1" x14ac:dyDescent="0.25">
      <c r="A44" s="45" t="s">
        <v>157</v>
      </c>
      <c r="B44" s="25">
        <v>9963.880000000001</v>
      </c>
      <c r="C44" s="188">
        <v>10745.45</v>
      </c>
      <c r="D44" s="399">
        <f t="shared" si="9"/>
        <v>7.9597470329334105E-2</v>
      </c>
      <c r="E44" s="295">
        <f t="shared" si="10"/>
        <v>8.4416283293739069E-2</v>
      </c>
      <c r="F44" s="377">
        <f t="shared" si="11"/>
        <v>7.8440326459170484E-2</v>
      </c>
      <c r="H44" s="25">
        <v>2363.2020000000002</v>
      </c>
      <c r="I44" s="188">
        <v>2664.5660000000003</v>
      </c>
      <c r="J44" s="399">
        <f t="shared" si="12"/>
        <v>6.6538507692776389E-2</v>
      </c>
      <c r="K44" s="295">
        <f t="shared" si="13"/>
        <v>7.0206201136824867E-2</v>
      </c>
      <c r="L44" s="377">
        <f t="shared" si="14"/>
        <v>0.12752358875796482</v>
      </c>
      <c r="N44" s="48">
        <f t="shared" si="8"/>
        <v>2.3717688290103855</v>
      </c>
      <c r="O44" s="191">
        <f t="shared" si="8"/>
        <v>2.4797156005565144</v>
      </c>
      <c r="P44" s="377">
        <f t="shared" si="15"/>
        <v>4.5513192612101822E-2</v>
      </c>
    </row>
    <row r="45" spans="1:17" ht="20.100000000000001" customHeight="1" x14ac:dyDescent="0.25">
      <c r="A45" s="45" t="s">
        <v>158</v>
      </c>
      <c r="B45" s="25">
        <v>9737.36</v>
      </c>
      <c r="C45" s="188">
        <v>7483.5599999999995</v>
      </c>
      <c r="D45" s="399">
        <f t="shared" si="9"/>
        <v>7.7787892235358591E-2</v>
      </c>
      <c r="E45" s="295">
        <f t="shared" si="10"/>
        <v>5.8790866925600496E-2</v>
      </c>
      <c r="F45" s="377">
        <f t="shared" si="11"/>
        <v>-0.23145904023267097</v>
      </c>
      <c r="H45" s="25">
        <v>2214.2490000000003</v>
      </c>
      <c r="I45" s="188">
        <v>1722.53</v>
      </c>
      <c r="J45" s="399">
        <f t="shared" si="12"/>
        <v>6.2344574911591323E-2</v>
      </c>
      <c r="K45" s="295">
        <f t="shared" si="13"/>
        <v>4.5385360184065596E-2</v>
      </c>
      <c r="L45" s="377">
        <f t="shared" si="14"/>
        <v>-0.22207032723058709</v>
      </c>
      <c r="N45" s="48">
        <f t="shared" si="8"/>
        <v>2.2739726168078409</v>
      </c>
      <c r="O45" s="191">
        <f t="shared" si="8"/>
        <v>2.3017521072858376</v>
      </c>
      <c r="P45" s="377">
        <f t="shared" si="15"/>
        <v>1.2216281881614289E-2</v>
      </c>
    </row>
    <row r="46" spans="1:17" ht="20.100000000000001" customHeight="1" x14ac:dyDescent="0.25">
      <c r="A46" s="45" t="s">
        <v>159</v>
      </c>
      <c r="B46" s="25">
        <v>13376.86</v>
      </c>
      <c r="C46" s="188">
        <v>7007.1800000000012</v>
      </c>
      <c r="D46" s="399">
        <f t="shared" si="9"/>
        <v>0.10686240871524509</v>
      </c>
      <c r="E46" s="295">
        <f t="shared" si="10"/>
        <v>5.5048424400115641E-2</v>
      </c>
      <c r="F46" s="377">
        <f t="shared" si="11"/>
        <v>-0.47617153801415274</v>
      </c>
      <c r="H46" s="25">
        <v>1403.0149999999999</v>
      </c>
      <c r="I46" s="188">
        <v>1581.2080000000001</v>
      </c>
      <c r="J46" s="399">
        <f t="shared" si="12"/>
        <v>3.9503404436260908E-2</v>
      </c>
      <c r="K46" s="295">
        <f t="shared" si="13"/>
        <v>4.1661796663004999E-2</v>
      </c>
      <c r="L46" s="377">
        <f t="shared" si="14"/>
        <v>0.12700719521886811</v>
      </c>
      <c r="N46" s="48">
        <f t="shared" si="8"/>
        <v>1.048837320567009</v>
      </c>
      <c r="O46" s="191">
        <f t="shared" si="8"/>
        <v>2.2565539917627344</v>
      </c>
      <c r="P46" s="377">
        <f t="shared" si="15"/>
        <v>1.1514814047070954</v>
      </c>
    </row>
    <row r="47" spans="1:17" ht="20.100000000000001" customHeight="1" x14ac:dyDescent="0.25">
      <c r="A47" s="45" t="s">
        <v>162</v>
      </c>
      <c r="B47" s="25">
        <v>5316.6300000000019</v>
      </c>
      <c r="C47" s="188">
        <v>4419.24</v>
      </c>
      <c r="D47" s="399">
        <f t="shared" si="9"/>
        <v>4.2472440322148371E-2</v>
      </c>
      <c r="E47" s="295">
        <f t="shared" si="10"/>
        <v>3.471756099400429E-2</v>
      </c>
      <c r="F47" s="377">
        <f t="shared" si="11"/>
        <v>-0.16878925183810078</v>
      </c>
      <c r="H47" s="25">
        <v>1147.6270000000002</v>
      </c>
      <c r="I47" s="188">
        <v>903.63699999999994</v>
      </c>
      <c r="J47" s="399">
        <f t="shared" si="12"/>
        <v>3.2312679139547912E-2</v>
      </c>
      <c r="K47" s="295">
        <f t="shared" si="13"/>
        <v>2.3809100985555248E-2</v>
      </c>
      <c r="L47" s="377">
        <f t="shared" si="14"/>
        <v>-0.21260392096038189</v>
      </c>
      <c r="N47" s="48">
        <f t="shared" si="8"/>
        <v>2.1585609681320679</v>
      </c>
      <c r="O47" s="191">
        <f t="shared" si="8"/>
        <v>2.0447791928023822</v>
      </c>
      <c r="P47" s="377">
        <f t="shared" si="15"/>
        <v>-5.2711865455506629E-2</v>
      </c>
    </row>
    <row r="48" spans="1:17" ht="20.100000000000001" customHeight="1" x14ac:dyDescent="0.25">
      <c r="A48" s="45" t="s">
        <v>161</v>
      </c>
      <c r="B48" s="25">
        <v>3358.8</v>
      </c>
      <c r="C48" s="188">
        <v>2689.2500000000005</v>
      </c>
      <c r="D48" s="399">
        <f t="shared" si="9"/>
        <v>2.6832115936981114E-2</v>
      </c>
      <c r="E48" s="295">
        <f t="shared" si="10"/>
        <v>2.1126755030984073E-2</v>
      </c>
      <c r="F48" s="377">
        <f t="shared" si="11"/>
        <v>-0.19934202691437408</v>
      </c>
      <c r="H48" s="25">
        <v>767.40999999999985</v>
      </c>
      <c r="I48" s="188">
        <v>808.70099999999991</v>
      </c>
      <c r="J48" s="399">
        <f t="shared" si="12"/>
        <v>2.1607258367466478E-2</v>
      </c>
      <c r="K48" s="295">
        <f t="shared" si="13"/>
        <v>2.1307719555661745E-2</v>
      </c>
      <c r="L48" s="377">
        <f t="shared" si="14"/>
        <v>5.3805657992468253E-2</v>
      </c>
      <c r="N48" s="48">
        <f t="shared" si="8"/>
        <v>2.2847743241633909</v>
      </c>
      <c r="O48" s="191">
        <f t="shared" si="8"/>
        <v>3.0071618480989115</v>
      </c>
      <c r="P48" s="377">
        <f t="shared" si="15"/>
        <v>0.31617456319237797</v>
      </c>
    </row>
    <row r="49" spans="1:16" ht="20.100000000000001" customHeight="1" x14ac:dyDescent="0.25">
      <c r="A49" s="45" t="s">
        <v>164</v>
      </c>
      <c r="B49" s="25">
        <v>1543.15</v>
      </c>
      <c r="C49" s="188">
        <v>2215.3200000000006</v>
      </c>
      <c r="D49" s="399">
        <f t="shared" si="9"/>
        <v>1.2327610964675601E-2</v>
      </c>
      <c r="E49" s="295">
        <f t="shared" si="10"/>
        <v>1.7403559711904673E-2</v>
      </c>
      <c r="F49" s="377">
        <f t="shared" si="11"/>
        <v>0.43558306062275248</v>
      </c>
      <c r="H49" s="25">
        <v>438.47300000000001</v>
      </c>
      <c r="I49" s="188">
        <v>728.94999999999993</v>
      </c>
      <c r="J49" s="399">
        <f t="shared" si="12"/>
        <v>1.2345681445587276E-2</v>
      </c>
      <c r="K49" s="295">
        <f t="shared" si="13"/>
        <v>1.920643373768504E-2</v>
      </c>
      <c r="L49" s="377">
        <f t="shared" si="14"/>
        <v>0.66247408620371129</v>
      </c>
      <c r="N49" s="48">
        <f t="shared" si="8"/>
        <v>2.8414152869131319</v>
      </c>
      <c r="O49" s="191">
        <f t="shared" si="8"/>
        <v>3.2904952783345061</v>
      </c>
      <c r="P49" s="377">
        <f t="shared" si="15"/>
        <v>0.15804799583141801</v>
      </c>
    </row>
    <row r="50" spans="1:16" ht="20.100000000000001" customHeight="1" x14ac:dyDescent="0.25">
      <c r="A50" s="45" t="s">
        <v>163</v>
      </c>
      <c r="B50" s="25">
        <v>1835.36</v>
      </c>
      <c r="C50" s="188">
        <v>2069.5699999999997</v>
      </c>
      <c r="D50" s="399">
        <f t="shared" si="9"/>
        <v>1.4661960315022524E-2</v>
      </c>
      <c r="E50" s="295">
        <f t="shared" si="10"/>
        <v>1.6258547330844544E-2</v>
      </c>
      <c r="F50" s="377">
        <f t="shared" si="11"/>
        <v>0.12760984221079233</v>
      </c>
      <c r="H50" s="25">
        <v>675.70499999999993</v>
      </c>
      <c r="I50" s="188">
        <v>727.29700000000003</v>
      </c>
      <c r="J50" s="399">
        <f t="shared" si="12"/>
        <v>1.902520492981449E-2</v>
      </c>
      <c r="K50" s="295">
        <f t="shared" si="13"/>
        <v>1.9162880359581753E-2</v>
      </c>
      <c r="L50" s="377">
        <f t="shared" si="14"/>
        <v>7.6352846286471321E-2</v>
      </c>
      <c r="N50" s="48">
        <f t="shared" si="8"/>
        <v>3.6815938017609624</v>
      </c>
      <c r="O50" s="191">
        <f t="shared" si="8"/>
        <v>3.5142420889363497</v>
      </c>
      <c r="P50" s="377">
        <f t="shared" si="15"/>
        <v>-4.5456321863798721E-2</v>
      </c>
    </row>
    <row r="51" spans="1:16" ht="20.100000000000001" customHeight="1" x14ac:dyDescent="0.25">
      <c r="A51" s="45" t="s">
        <v>167</v>
      </c>
      <c r="B51" s="25">
        <v>1023.39</v>
      </c>
      <c r="C51" s="188">
        <v>1402.98</v>
      </c>
      <c r="D51" s="399">
        <f t="shared" si="9"/>
        <v>8.1754552604344118E-3</v>
      </c>
      <c r="E51" s="295">
        <f t="shared" si="10"/>
        <v>1.102181454805988E-2</v>
      </c>
      <c r="F51" s="377">
        <f t="shared" si="11"/>
        <v>0.3709143141910709</v>
      </c>
      <c r="H51" s="25">
        <v>260.01900000000006</v>
      </c>
      <c r="I51" s="188">
        <v>545.61300000000006</v>
      </c>
      <c r="J51" s="399">
        <f t="shared" si="12"/>
        <v>7.3211161093161004E-3</v>
      </c>
      <c r="K51" s="295">
        <f t="shared" si="13"/>
        <v>1.4375855588064408E-2</v>
      </c>
      <c r="L51" s="377">
        <f t="shared" si="14"/>
        <v>1.0983581969009955</v>
      </c>
      <c r="N51" s="48">
        <f t="shared" si="8"/>
        <v>2.5407615864919535</v>
      </c>
      <c r="O51" s="191">
        <f t="shared" si="8"/>
        <v>3.8889577898473253</v>
      </c>
      <c r="P51" s="377">
        <f t="shared" si="15"/>
        <v>0.53062680517648853</v>
      </c>
    </row>
    <row r="52" spans="1:16" ht="20.100000000000001" customHeight="1" x14ac:dyDescent="0.25">
      <c r="A52" s="45" t="s">
        <v>166</v>
      </c>
      <c r="B52" s="25">
        <v>666.47</v>
      </c>
      <c r="C52" s="188">
        <v>4249.4800000000005</v>
      </c>
      <c r="D52" s="399">
        <f t="shared" si="9"/>
        <v>5.3241634835416831E-3</v>
      </c>
      <c r="E52" s="295">
        <f t="shared" si="10"/>
        <v>3.3383925990170565E-2</v>
      </c>
      <c r="F52" s="377">
        <f t="shared" si="11"/>
        <v>5.3761009497801853</v>
      </c>
      <c r="H52" s="25">
        <v>161.828</v>
      </c>
      <c r="I52" s="188">
        <v>529.10500000000002</v>
      </c>
      <c r="J52" s="399">
        <f t="shared" si="12"/>
        <v>4.556442328208345E-3</v>
      </c>
      <c r="K52" s="295">
        <f t="shared" si="13"/>
        <v>1.3940901464816304E-2</v>
      </c>
      <c r="L52" s="377">
        <f t="shared" si="14"/>
        <v>2.2695516227105323</v>
      </c>
      <c r="N52" s="48">
        <f t="shared" ref="N52:N53" si="16">(H52/B52)*10</f>
        <v>2.4281363002085614</v>
      </c>
      <c r="O52" s="191">
        <f t="shared" ref="O52:O53" si="17">(I52/C52)*10</f>
        <v>1.2451052834699774</v>
      </c>
      <c r="P52" s="377">
        <f t="shared" ref="P52:P53" si="18">(O52-N52)/N52</f>
        <v>-0.48721771369958483</v>
      </c>
    </row>
    <row r="53" spans="1:16" ht="20.100000000000001" customHeight="1" x14ac:dyDescent="0.25">
      <c r="A53" s="45" t="s">
        <v>168</v>
      </c>
      <c r="B53" s="25">
        <v>530.31999999999994</v>
      </c>
      <c r="C53" s="188">
        <v>463.72999999999996</v>
      </c>
      <c r="D53" s="399">
        <f t="shared" si="9"/>
        <v>4.2365153399130115E-3</v>
      </c>
      <c r="E53" s="295">
        <f t="shared" si="10"/>
        <v>3.643064092411729E-3</v>
      </c>
      <c r="F53" s="377">
        <f t="shared" si="11"/>
        <v>-0.12556569618343638</v>
      </c>
      <c r="H53" s="25">
        <v>221.58100000000005</v>
      </c>
      <c r="I53" s="188">
        <v>232.191</v>
      </c>
      <c r="J53" s="399">
        <f t="shared" si="12"/>
        <v>6.2388526554535279E-3</v>
      </c>
      <c r="K53" s="295">
        <f t="shared" si="13"/>
        <v>6.1177873050097097E-3</v>
      </c>
      <c r="L53" s="377">
        <f t="shared" si="14"/>
        <v>4.7883166878026344E-2</v>
      </c>
      <c r="N53" s="48">
        <f t="shared" si="16"/>
        <v>4.1782508674008163</v>
      </c>
      <c r="O53" s="191">
        <f t="shared" si="17"/>
        <v>5.0070299527742446</v>
      </c>
      <c r="P53" s="377">
        <f t="shared" si="18"/>
        <v>0.19835551087649045</v>
      </c>
    </row>
    <row r="54" spans="1:16" ht="20.100000000000001" customHeight="1" x14ac:dyDescent="0.25">
      <c r="A54" s="45" t="s">
        <v>194</v>
      </c>
      <c r="B54" s="25">
        <v>651.43000000000006</v>
      </c>
      <c r="C54" s="188">
        <v>710.3</v>
      </c>
      <c r="D54" s="399">
        <f t="shared" si="9"/>
        <v>5.2040149115242379E-3</v>
      </c>
      <c r="E54" s="295">
        <f t="shared" si="10"/>
        <v>5.5801186570634872E-3</v>
      </c>
      <c r="F54" s="377">
        <f t="shared" si="11"/>
        <v>9.0370415854351016E-2</v>
      </c>
      <c r="H54" s="25">
        <v>187.63499999999999</v>
      </c>
      <c r="I54" s="188">
        <v>203.488</v>
      </c>
      <c r="J54" s="399">
        <f t="shared" si="12"/>
        <v>5.2830663188902583E-3</v>
      </c>
      <c r="K54" s="295">
        <f t="shared" si="13"/>
        <v>5.3615183324151917E-3</v>
      </c>
      <c r="L54" s="377">
        <f t="shared" si="14"/>
        <v>8.4488501612172626E-2</v>
      </c>
      <c r="N54" s="48">
        <f t="shared" ref="N54" si="19">(H54/B54)*10</f>
        <v>2.8803555255361282</v>
      </c>
      <c r="O54" s="191">
        <f t="shared" ref="O54" si="20">(I54/C54)*10</f>
        <v>2.8648176826692948</v>
      </c>
      <c r="P54" s="377">
        <f t="shared" ref="P54" si="21">(O54-N54)/N54</f>
        <v>-5.3944184074086656E-3</v>
      </c>
    </row>
    <row r="55" spans="1:16" ht="20.100000000000001" customHeight="1" x14ac:dyDescent="0.25">
      <c r="A55" s="45" t="s">
        <v>169</v>
      </c>
      <c r="B55" s="25">
        <v>430.99</v>
      </c>
      <c r="C55" s="188">
        <v>301.84999999999991</v>
      </c>
      <c r="D55" s="399">
        <f t="shared" si="9"/>
        <v>3.4430075168749227E-3</v>
      </c>
      <c r="E55" s="295">
        <f t="shared" si="10"/>
        <v>2.3713343891800837E-3</v>
      </c>
      <c r="F55" s="377">
        <f t="shared" si="11"/>
        <v>-0.29963572240655256</v>
      </c>
      <c r="H55" s="25">
        <v>165.28899999999999</v>
      </c>
      <c r="I55" s="188">
        <v>167.238</v>
      </c>
      <c r="J55" s="399">
        <f t="shared" si="12"/>
        <v>4.653890525664465E-3</v>
      </c>
      <c r="K55" s="295">
        <f t="shared" si="13"/>
        <v>4.4064003915535652E-3</v>
      </c>
      <c r="L55" s="377">
        <f t="shared" si="14"/>
        <v>1.1791468276775904E-2</v>
      </c>
      <c r="N55" s="48">
        <f t="shared" si="8"/>
        <v>3.8351005823801012</v>
      </c>
      <c r="O55" s="191">
        <f t="shared" si="8"/>
        <v>5.5404339903925806</v>
      </c>
      <c r="P55" s="377">
        <f t="shared" si="15"/>
        <v>0.444664584769282</v>
      </c>
    </row>
    <row r="56" spans="1:16" ht="20.100000000000001" customHeight="1" x14ac:dyDescent="0.25">
      <c r="A56" s="45" t="s">
        <v>195</v>
      </c>
      <c r="B56" s="25"/>
      <c r="C56" s="188">
        <v>416.83</v>
      </c>
      <c r="D56" s="399">
        <f t="shared" si="9"/>
        <v>0</v>
      </c>
      <c r="E56" s="295">
        <f t="shared" si="10"/>
        <v>3.2746175697927265E-3</v>
      </c>
      <c r="F56" s="377"/>
      <c r="H56" s="25"/>
      <c r="I56" s="188">
        <v>158.17099999999996</v>
      </c>
      <c r="J56" s="399">
        <f t="shared" si="12"/>
        <v>0</v>
      </c>
      <c r="K56" s="295">
        <f t="shared" si="13"/>
        <v>4.1675023399730844E-3</v>
      </c>
      <c r="L56" s="377"/>
      <c r="N56" s="48"/>
      <c r="O56" s="191">
        <f t="shared" si="8"/>
        <v>3.7946165103279506</v>
      </c>
      <c r="P56" s="377"/>
    </row>
    <row r="57" spans="1:16" ht="20.100000000000001" customHeight="1" x14ac:dyDescent="0.25">
      <c r="A57" s="45" t="s">
        <v>165</v>
      </c>
      <c r="B57" s="25">
        <v>750.33999999999992</v>
      </c>
      <c r="C57" s="188">
        <v>343.72999999999996</v>
      </c>
      <c r="D57" s="399">
        <f t="shared" si="9"/>
        <v>5.9941675217799239E-3</v>
      </c>
      <c r="E57" s="295">
        <f t="shared" si="10"/>
        <v>2.7003437786744088E-3</v>
      </c>
      <c r="F57" s="377">
        <f t="shared" si="11"/>
        <v>-0.54190100487778869</v>
      </c>
      <c r="H57" s="25">
        <v>261.51299999999998</v>
      </c>
      <c r="I57" s="188">
        <v>149.86799999999999</v>
      </c>
      <c r="J57" s="399">
        <f t="shared" si="12"/>
        <v>7.363181294811459E-3</v>
      </c>
      <c r="K57" s="295">
        <f t="shared" si="13"/>
        <v>3.9487342223738005E-3</v>
      </c>
      <c r="L57" s="377">
        <f t="shared" si="14"/>
        <v>-0.42691950304573767</v>
      </c>
      <c r="N57" s="48">
        <f t="shared" ref="N57" si="22">(H57/B57)*10</f>
        <v>3.4852600154596587</v>
      </c>
      <c r="O57" s="191">
        <f t="shared" ref="O57" si="23">(I57/C57)*10</f>
        <v>4.3600500392750128</v>
      </c>
      <c r="P57" s="377">
        <f t="shared" ref="P57" si="24">(O57-N57)/N57</f>
        <v>0.2509970618935245</v>
      </c>
    </row>
    <row r="58" spans="1:16" ht="20.100000000000001" customHeight="1" x14ac:dyDescent="0.25">
      <c r="A58" s="45" t="s">
        <v>196</v>
      </c>
      <c r="B58" s="25">
        <v>76.25</v>
      </c>
      <c r="C58" s="188">
        <v>362.96</v>
      </c>
      <c r="D58" s="399">
        <f t="shared" si="9"/>
        <v>6.0913089204323273E-4</v>
      </c>
      <c r="E58" s="295">
        <f t="shared" si="10"/>
        <v>2.8514147089508143E-3</v>
      </c>
      <c r="F58" s="377">
        <f t="shared" si="11"/>
        <v>3.7601311475409833</v>
      </c>
      <c r="H58" s="25">
        <v>23.704000000000001</v>
      </c>
      <c r="I58" s="188">
        <v>53.785999999999994</v>
      </c>
      <c r="J58" s="399">
        <f t="shared" si="12"/>
        <v>6.6741175166133563E-4</v>
      </c>
      <c r="K58" s="295">
        <f t="shared" si="13"/>
        <v>1.417157891508509E-3</v>
      </c>
      <c r="L58" s="377">
        <f t="shared" si="14"/>
        <v>1.2690685116436042</v>
      </c>
      <c r="N58" s="48">
        <f t="shared" ref="N58" si="25">(H58/B58)*10</f>
        <v>3.10872131147541</v>
      </c>
      <c r="O58" s="191">
        <f t="shared" ref="O58" si="26">(I58/C58)*10</f>
        <v>1.4818712805818823</v>
      </c>
      <c r="P58" s="377">
        <f t="shared" ref="P58" si="27">(O58-N58)/N58</f>
        <v>-0.5233180680713444</v>
      </c>
    </row>
    <row r="59" spans="1:16" ht="20.100000000000001" customHeight="1" x14ac:dyDescent="0.25">
      <c r="A59" s="45" t="s">
        <v>171</v>
      </c>
      <c r="B59" s="25">
        <v>245.35</v>
      </c>
      <c r="C59" s="188">
        <v>125.6</v>
      </c>
      <c r="D59" s="399">
        <f t="shared" si="9"/>
        <v>1.9600034670532083E-3</v>
      </c>
      <c r="E59" s="295">
        <f t="shared" si="10"/>
        <v>9.8671392837839517E-4</v>
      </c>
      <c r="F59" s="377">
        <f t="shared" si="11"/>
        <v>-0.48807825555329121</v>
      </c>
      <c r="H59" s="25">
        <v>89.98099999999998</v>
      </c>
      <c r="I59" s="188">
        <v>47.091000000000015</v>
      </c>
      <c r="J59" s="399">
        <f t="shared" si="12"/>
        <v>2.5335123534525237E-3</v>
      </c>
      <c r="K59" s="295">
        <f t="shared" si="13"/>
        <v>1.2407574883617897E-3</v>
      </c>
      <c r="L59" s="377">
        <f t="shared" si="14"/>
        <v>-0.47665618297196044</v>
      </c>
      <c r="N59" s="48">
        <f t="shared" ref="N59" si="28">(H59/B59)*10</f>
        <v>3.6674546566130011</v>
      </c>
      <c r="O59" s="191">
        <f t="shared" ref="O59" si="29">(I59/C59)*10</f>
        <v>3.7492834394904473</v>
      </c>
      <c r="P59" s="377">
        <f t="shared" ref="P59" si="30">(O59-N59)/N59</f>
        <v>2.2312145762973776E-2</v>
      </c>
    </row>
    <row r="60" spans="1:16" ht="20.100000000000001" customHeight="1" x14ac:dyDescent="0.25">
      <c r="A60" s="45" t="s">
        <v>211</v>
      </c>
      <c r="B60" s="25">
        <v>46.68</v>
      </c>
      <c r="C60" s="188">
        <v>45.33</v>
      </c>
      <c r="D60" s="399">
        <f t="shared" si="9"/>
        <v>3.7290793495840135E-4</v>
      </c>
      <c r="E60" s="295">
        <f t="shared" si="10"/>
        <v>3.5611259851427271E-4</v>
      </c>
      <c r="F60" s="377">
        <f t="shared" si="11"/>
        <v>-2.8920308483290517E-2</v>
      </c>
      <c r="H60" s="25">
        <v>17.384</v>
      </c>
      <c r="I60" s="188">
        <v>24.068999999999999</v>
      </c>
      <c r="J60" s="399">
        <f t="shared" si="12"/>
        <v>4.894653177050564E-4</v>
      </c>
      <c r="K60" s="295">
        <f t="shared" si="13"/>
        <v>6.3417196465099287E-4</v>
      </c>
      <c r="L60" s="377">
        <f t="shared" si="14"/>
        <v>0.38454901058444541</v>
      </c>
      <c r="N60" s="48">
        <f t="shared" si="8"/>
        <v>3.7240788346186804</v>
      </c>
      <c r="O60" s="191">
        <f t="shared" si="8"/>
        <v>5.3097286565188622</v>
      </c>
      <c r="P60" s="377">
        <f t="shared" si="15"/>
        <v>0.42578309759721861</v>
      </c>
    </row>
    <row r="61" spans="1:16" ht="20.100000000000001" customHeight="1" thickBot="1" x14ac:dyDescent="0.3">
      <c r="A61" s="14" t="s">
        <v>17</v>
      </c>
      <c r="B61" s="25">
        <f>B62-SUM(B39:B60)</f>
        <v>214.85000000000582</v>
      </c>
      <c r="C61" s="188">
        <f>C62-SUM(C39:C60)</f>
        <v>46.669999999998254</v>
      </c>
      <c r="D61" s="399">
        <f t="shared" si="9"/>
        <v>1.7163511102359617E-3</v>
      </c>
      <c r="E61" s="295">
        <f t="shared" si="10"/>
        <v>3.6663964201765907E-4</v>
      </c>
      <c r="F61" s="377">
        <f t="shared" si="11"/>
        <v>-0.78277868280196883</v>
      </c>
      <c r="H61" s="25">
        <f>H62-SUM(H39:H60)</f>
        <v>104.53300000001036</v>
      </c>
      <c r="I61" s="188">
        <f>I62-SUM(I39:I60)</f>
        <v>44.831999999994878</v>
      </c>
      <c r="J61" s="399">
        <f t="shared" si="12"/>
        <v>2.9432396488534131E-3</v>
      </c>
      <c r="K61" s="295">
        <f t="shared" si="13"/>
        <v>1.1812371730952705E-3</v>
      </c>
      <c r="L61" s="377">
        <f t="shared" si="14"/>
        <v>-0.57112108138109086</v>
      </c>
      <c r="N61" s="48">
        <f t="shared" si="8"/>
        <v>4.8653944612523867</v>
      </c>
      <c r="O61" s="191">
        <f t="shared" si="8"/>
        <v>9.6061709877858483</v>
      </c>
      <c r="P61" s="377">
        <f t="shared" si="15"/>
        <v>0.97438687947886393</v>
      </c>
    </row>
    <row r="62" spans="1:16" s="2" customFormat="1" ht="26.25" customHeight="1" thickBot="1" x14ac:dyDescent="0.3">
      <c r="A62" s="18" t="s">
        <v>18</v>
      </c>
      <c r="B62" s="23">
        <v>125178.35</v>
      </c>
      <c r="C62" s="193">
        <v>127291.20000000003</v>
      </c>
      <c r="D62" s="351">
        <f>SUM(D39:D61)</f>
        <v>0.99999999999999989</v>
      </c>
      <c r="E62" s="352">
        <f>SUM(E39:E61)</f>
        <v>0.99999999999999989</v>
      </c>
      <c r="F62" s="402">
        <f t="shared" si="11"/>
        <v>1.6878717445948283E-2</v>
      </c>
      <c r="H62" s="23">
        <v>35516.305999999997</v>
      </c>
      <c r="I62" s="193">
        <v>37953.427999999993</v>
      </c>
      <c r="J62" s="351">
        <f t="shared" si="12"/>
        <v>1</v>
      </c>
      <c r="K62" s="352">
        <f t="shared" si="13"/>
        <v>1</v>
      </c>
      <c r="L62" s="402">
        <f t="shared" si="14"/>
        <v>6.8619805224112998E-2</v>
      </c>
      <c r="N62" s="44">
        <f t="shared" si="8"/>
        <v>2.8372562827357921</v>
      </c>
      <c r="O62" s="198">
        <f t="shared" si="8"/>
        <v>2.9816222959638989</v>
      </c>
      <c r="P62" s="402">
        <f t="shared" si="15"/>
        <v>5.0882260480503205E-2</v>
      </c>
    </row>
    <row r="64" spans="1:16" ht="15.75" thickBot="1" x14ac:dyDescent="0.3"/>
    <row r="65" spans="1:16" x14ac:dyDescent="0.25">
      <c r="A65" s="475" t="s">
        <v>15</v>
      </c>
      <c r="B65" s="462" t="s">
        <v>1</v>
      </c>
      <c r="C65" s="458"/>
      <c r="D65" s="462" t="s">
        <v>116</v>
      </c>
      <c r="E65" s="458"/>
      <c r="F65" s="176" t="s">
        <v>0</v>
      </c>
      <c r="H65" s="473" t="s">
        <v>19</v>
      </c>
      <c r="I65" s="474"/>
      <c r="J65" s="462" t="s">
        <v>116</v>
      </c>
      <c r="K65" s="463"/>
      <c r="L65" s="176" t="s">
        <v>0</v>
      </c>
      <c r="N65" s="470" t="s">
        <v>22</v>
      </c>
      <c r="O65" s="458"/>
      <c r="P65" s="176" t="s">
        <v>0</v>
      </c>
    </row>
    <row r="66" spans="1:16" x14ac:dyDescent="0.25">
      <c r="A66" s="476"/>
      <c r="B66" s="465" t="str">
        <f>B37</f>
        <v>set</v>
      </c>
      <c r="C66" s="467"/>
      <c r="D66" s="465" t="str">
        <f>B66</f>
        <v>set</v>
      </c>
      <c r="E66" s="467"/>
      <c r="F66" s="177" t="str">
        <f>F5</f>
        <v>2021 /2020</v>
      </c>
      <c r="H66" s="468" t="str">
        <f>B66</f>
        <v>set</v>
      </c>
      <c r="I66" s="467"/>
      <c r="J66" s="465" t="str">
        <f>B66</f>
        <v>set</v>
      </c>
      <c r="K66" s="466"/>
      <c r="L66" s="177" t="str">
        <f>F66</f>
        <v>2021 /2020</v>
      </c>
      <c r="N66" s="468" t="str">
        <f>B66</f>
        <v>set</v>
      </c>
      <c r="O66" s="466"/>
      <c r="P66" s="177" t="str">
        <f>L66</f>
        <v>2021 /2020</v>
      </c>
    </row>
    <row r="67" spans="1:16" ht="19.5" customHeight="1" thickBot="1" x14ac:dyDescent="0.3">
      <c r="A67" s="477"/>
      <c r="B67" s="120">
        <f>B6</f>
        <v>2020</v>
      </c>
      <c r="C67" s="180">
        <f>C6</f>
        <v>2021</v>
      </c>
      <c r="D67" s="120">
        <f>B67</f>
        <v>2020</v>
      </c>
      <c r="E67" s="180">
        <f>C67</f>
        <v>2021</v>
      </c>
      <c r="F67" s="178" t="str">
        <f>F38</f>
        <v>HL</v>
      </c>
      <c r="H67" s="31">
        <f>B67</f>
        <v>2020</v>
      </c>
      <c r="I67" s="180">
        <f>C67</f>
        <v>2021</v>
      </c>
      <c r="J67" s="120">
        <f>B67</f>
        <v>2020</v>
      </c>
      <c r="K67" s="180">
        <f>C67</f>
        <v>2021</v>
      </c>
      <c r="L67" s="358">
        <f>L38</f>
        <v>1000</v>
      </c>
      <c r="N67" s="31">
        <f>B67</f>
        <v>2020</v>
      </c>
      <c r="O67" s="180">
        <f>C67</f>
        <v>2021</v>
      </c>
      <c r="P67" s="178"/>
    </row>
    <row r="68" spans="1:16" ht="20.100000000000001" customHeight="1" x14ac:dyDescent="0.25">
      <c r="A68" s="45" t="s">
        <v>182</v>
      </c>
      <c r="B68" s="46">
        <v>32120.940000000006</v>
      </c>
      <c r="C68" s="195">
        <v>29114.51</v>
      </c>
      <c r="D68" s="399">
        <f>B68/$B$96</f>
        <v>0.18241553235296371</v>
      </c>
      <c r="E68" s="344">
        <f>C68/$C$96</f>
        <v>0.19012114803108476</v>
      </c>
      <c r="F68" s="377">
        <f>(C68-B68)/B68</f>
        <v>-9.3597198587588248E-2</v>
      </c>
      <c r="H68" s="25">
        <v>11345.139999999992</v>
      </c>
      <c r="I68" s="195">
        <v>11983.191000000001</v>
      </c>
      <c r="J68" s="343">
        <f>H68/$H$96</f>
        <v>0.23122481257620819</v>
      </c>
      <c r="K68" s="344">
        <f>I68/$I$96</f>
        <v>0.23685301422429608</v>
      </c>
      <c r="L68" s="377">
        <f t="shared" ref="L68:L70" si="31">(I68-H68)/H68</f>
        <v>5.6240028770029198E-2</v>
      </c>
      <c r="N68" s="48">
        <f t="shared" ref="N68:O83" si="32">(H68/B68)*10</f>
        <v>3.5320074692708214</v>
      </c>
      <c r="O68" s="191">
        <f t="shared" si="32"/>
        <v>4.1158827677333401</v>
      </c>
      <c r="P68" s="377">
        <f t="shared" ref="P68:P69" si="33">(O68-N68)/N68</f>
        <v>0.16530975756488389</v>
      </c>
    </row>
    <row r="69" spans="1:16" ht="20.100000000000001" customHeight="1" x14ac:dyDescent="0.25">
      <c r="A69" s="45" t="s">
        <v>181</v>
      </c>
      <c r="B69" s="25">
        <v>18833.379999999997</v>
      </c>
      <c r="C69" s="188">
        <v>22493.519999999997</v>
      </c>
      <c r="D69" s="399">
        <f t="shared" ref="D69:D95" si="34">B69/$B$96</f>
        <v>0.10695518371210987</v>
      </c>
      <c r="E69" s="295">
        <f t="shared" ref="E69:E95" si="35">C69/$C$96</f>
        <v>0.14688531064614055</v>
      </c>
      <c r="F69" s="377">
        <f>(C69-B69)/B69</f>
        <v>0.19434323525570024</v>
      </c>
      <c r="H69" s="25">
        <v>7442.7160000000013</v>
      </c>
      <c r="I69" s="188">
        <v>11030.105000000001</v>
      </c>
      <c r="J69" s="294">
        <f t="shared" ref="J69:J95" si="36">H69/$H$96</f>
        <v>0.15168967612192952</v>
      </c>
      <c r="K69" s="295">
        <f t="shared" ref="K69:K95" si="37">I69/$I$96</f>
        <v>0.21801485234279244</v>
      </c>
      <c r="L69" s="377">
        <f t="shared" si="31"/>
        <v>0.48199998495172991</v>
      </c>
      <c r="N69" s="48">
        <f t="shared" si="32"/>
        <v>3.9518748095137473</v>
      </c>
      <c r="O69" s="191">
        <f t="shared" si="32"/>
        <v>4.9036811490598193</v>
      </c>
      <c r="P69" s="377">
        <f t="shared" si="33"/>
        <v>0.24084931467330203</v>
      </c>
    </row>
    <row r="70" spans="1:16" ht="20.100000000000001" customHeight="1" x14ac:dyDescent="0.25">
      <c r="A70" s="45" t="s">
        <v>183</v>
      </c>
      <c r="B70" s="25">
        <v>35089.490000000005</v>
      </c>
      <c r="C70" s="188">
        <v>26040.41</v>
      </c>
      <c r="D70" s="399">
        <f t="shared" si="34"/>
        <v>0.19927399379793978</v>
      </c>
      <c r="E70" s="295">
        <f t="shared" si="35"/>
        <v>0.17004691627645943</v>
      </c>
      <c r="F70" s="377">
        <f>(C70-B70)/B70</f>
        <v>-0.2578857657948293</v>
      </c>
      <c r="H70" s="25">
        <v>9522.3940000000002</v>
      </c>
      <c r="I70" s="188">
        <v>7960.7279999999982</v>
      </c>
      <c r="J70" s="294">
        <f t="shared" si="36"/>
        <v>0.19407550439455229</v>
      </c>
      <c r="K70" s="295">
        <f t="shared" si="37"/>
        <v>0.15734727271056195</v>
      </c>
      <c r="L70" s="377">
        <f t="shared" si="31"/>
        <v>-0.16399930521673456</v>
      </c>
      <c r="N70" s="48">
        <f t="shared" ref="N70" si="38">(H70/B70)*10</f>
        <v>2.7137453408413741</v>
      </c>
      <c r="O70" s="191">
        <f t="shared" ref="O70" si="39">(I70/C70)*10</f>
        <v>3.0570670738287142</v>
      </c>
      <c r="P70" s="377">
        <f t="shared" ref="P70" si="40">(O70-N70)/N70</f>
        <v>0.12651214092214566</v>
      </c>
    </row>
    <row r="71" spans="1:16" ht="20.100000000000001" customHeight="1" x14ac:dyDescent="0.25">
      <c r="A71" s="45" t="s">
        <v>184</v>
      </c>
      <c r="B71" s="25">
        <v>14497.579999999998</v>
      </c>
      <c r="C71" s="188">
        <v>11958.439999999999</v>
      </c>
      <c r="D71" s="399">
        <f t="shared" si="34"/>
        <v>8.2332079121273494E-2</v>
      </c>
      <c r="E71" s="295">
        <f t="shared" si="35"/>
        <v>7.8090008777782799E-2</v>
      </c>
      <c r="F71" s="377">
        <f t="shared" ref="F71:F96" si="41">(C71-B71)/B71</f>
        <v>-0.17514233409989804</v>
      </c>
      <c r="H71" s="25">
        <v>5633.5529999999999</v>
      </c>
      <c r="I71" s="188">
        <v>5298.8410000000003</v>
      </c>
      <c r="J71" s="294">
        <f t="shared" si="36"/>
        <v>0.11481720248169139</v>
      </c>
      <c r="K71" s="295">
        <f t="shared" si="37"/>
        <v>0.10473391125496399</v>
      </c>
      <c r="L71" s="377">
        <f t="shared" ref="L71:L96" si="42">(I71-H71)/H71</f>
        <v>-5.9414014565940809E-2</v>
      </c>
      <c r="N71" s="48">
        <f t="shared" ref="N71" si="43">(H71/B71)*10</f>
        <v>3.885857501734773</v>
      </c>
      <c r="O71" s="191">
        <f t="shared" si="32"/>
        <v>4.4310470262007424</v>
      </c>
      <c r="P71" s="377">
        <f t="shared" ref="P71:P96" si="44">(O71-N71)/N71</f>
        <v>0.14030095653857075</v>
      </c>
    </row>
    <row r="72" spans="1:16" ht="20.100000000000001" customHeight="1" x14ac:dyDescent="0.25">
      <c r="A72" s="45" t="s">
        <v>185</v>
      </c>
      <c r="B72" s="25">
        <v>9728.2000000000025</v>
      </c>
      <c r="C72" s="188">
        <v>8558.98</v>
      </c>
      <c r="D72" s="399">
        <f t="shared" si="34"/>
        <v>5.5246664071353507E-2</v>
      </c>
      <c r="E72" s="295">
        <f t="shared" si="35"/>
        <v>5.5891138252888127E-2</v>
      </c>
      <c r="F72" s="377">
        <f t="shared" si="41"/>
        <v>-0.12018872967249879</v>
      </c>
      <c r="H72" s="25">
        <v>2960.5199999999995</v>
      </c>
      <c r="I72" s="188">
        <v>2723.3110000000001</v>
      </c>
      <c r="J72" s="294">
        <f t="shared" si="36"/>
        <v>6.0338231359693781E-2</v>
      </c>
      <c r="K72" s="295">
        <f t="shared" si="37"/>
        <v>5.3827433696098305E-2</v>
      </c>
      <c r="L72" s="377">
        <f t="shared" si="42"/>
        <v>-8.0124099820301636E-2</v>
      </c>
      <c r="N72" s="48">
        <f t="shared" si="32"/>
        <v>3.0432351308566834</v>
      </c>
      <c r="O72" s="191">
        <f t="shared" si="32"/>
        <v>3.1818172258843931</v>
      </c>
      <c r="P72" s="377">
        <f t="shared" si="44"/>
        <v>4.5537754747428355E-2</v>
      </c>
    </row>
    <row r="73" spans="1:16" ht="20.100000000000001" customHeight="1" x14ac:dyDescent="0.25">
      <c r="A73" s="45" t="s">
        <v>186</v>
      </c>
      <c r="B73" s="25">
        <v>20209.729999999996</v>
      </c>
      <c r="C73" s="188">
        <v>15300.560000000001</v>
      </c>
      <c r="D73" s="399">
        <f t="shared" si="34"/>
        <v>0.11477150596027574</v>
      </c>
      <c r="E73" s="295">
        <f t="shared" si="35"/>
        <v>9.9914442410966045E-2</v>
      </c>
      <c r="F73" s="377">
        <f t="shared" si="41"/>
        <v>-0.24291121157976853</v>
      </c>
      <c r="H73" s="25">
        <v>2253.7599999999998</v>
      </c>
      <c r="I73" s="188">
        <v>1879.9259999999995</v>
      </c>
      <c r="J73" s="294">
        <f t="shared" si="36"/>
        <v>4.5933786060970185E-2</v>
      </c>
      <c r="K73" s="295">
        <f t="shared" si="37"/>
        <v>3.7157560087177438E-2</v>
      </c>
      <c r="L73" s="377">
        <f t="shared" si="42"/>
        <v>-0.16587125514695455</v>
      </c>
      <c r="N73" s="48">
        <f t="shared" si="32"/>
        <v>1.1151856061412004</v>
      </c>
      <c r="O73" s="191">
        <f t="shared" si="32"/>
        <v>1.2286648331825758</v>
      </c>
      <c r="P73" s="377">
        <f t="shared" si="44"/>
        <v>0.10175815255905218</v>
      </c>
    </row>
    <row r="74" spans="1:16" ht="20.100000000000001" customHeight="1" x14ac:dyDescent="0.25">
      <c r="A74" s="45" t="s">
        <v>188</v>
      </c>
      <c r="B74" s="25">
        <v>3860.0400000000004</v>
      </c>
      <c r="C74" s="188">
        <v>5608.0999999999995</v>
      </c>
      <c r="D74" s="399">
        <f t="shared" si="34"/>
        <v>2.192125297403295E-2</v>
      </c>
      <c r="E74" s="295">
        <f t="shared" si="35"/>
        <v>3.6621547478323573E-2</v>
      </c>
      <c r="F74" s="377">
        <f t="shared" si="41"/>
        <v>0.45286059211821611</v>
      </c>
      <c r="H74" s="25">
        <v>1253.3649999999998</v>
      </c>
      <c r="I74" s="188">
        <v>1605.127</v>
      </c>
      <c r="J74" s="294">
        <f t="shared" si="36"/>
        <v>2.5544778399788751E-2</v>
      </c>
      <c r="K74" s="295">
        <f t="shared" si="37"/>
        <v>3.1726037594060015E-2</v>
      </c>
      <c r="L74" s="377">
        <f t="shared" si="42"/>
        <v>0.2806540792187433</v>
      </c>
      <c r="N74" s="48">
        <f t="shared" si="32"/>
        <v>3.2470259375550503</v>
      </c>
      <c r="O74" s="191">
        <f t="shared" si="32"/>
        <v>2.8621583067349015</v>
      </c>
      <c r="P74" s="377">
        <f t="shared" si="44"/>
        <v>-0.11852927516493661</v>
      </c>
    </row>
    <row r="75" spans="1:16" ht="20.100000000000001" customHeight="1" x14ac:dyDescent="0.25">
      <c r="A75" s="45" t="s">
        <v>189</v>
      </c>
      <c r="B75" s="25">
        <v>4080.68</v>
      </c>
      <c r="C75" s="188">
        <v>3730.1000000000004</v>
      </c>
      <c r="D75" s="399">
        <f t="shared" si="34"/>
        <v>2.3174272439165595E-2</v>
      </c>
      <c r="E75" s="295">
        <f t="shared" si="35"/>
        <v>2.4357988311352292E-2</v>
      </c>
      <c r="F75" s="377">
        <f t="shared" si="41"/>
        <v>-8.5912151896252453E-2</v>
      </c>
      <c r="H75" s="25">
        <v>836.33900000000006</v>
      </c>
      <c r="I75" s="188">
        <v>855.96100000000001</v>
      </c>
      <c r="J75" s="294">
        <f t="shared" si="36"/>
        <v>1.704538934955175E-2</v>
      </c>
      <c r="K75" s="295">
        <f t="shared" si="37"/>
        <v>1.6918443752456477E-2</v>
      </c>
      <c r="L75" s="377">
        <f t="shared" si="42"/>
        <v>2.3461778058897115E-2</v>
      </c>
      <c r="N75" s="48">
        <f t="shared" si="32"/>
        <v>2.0495089053785156</v>
      </c>
      <c r="O75" s="191">
        <f t="shared" si="32"/>
        <v>2.2947400873971207</v>
      </c>
      <c r="P75" s="377">
        <f t="shared" si="44"/>
        <v>0.119653630864958</v>
      </c>
    </row>
    <row r="76" spans="1:16" ht="20.100000000000001" customHeight="1" x14ac:dyDescent="0.25">
      <c r="A76" s="45" t="s">
        <v>187</v>
      </c>
      <c r="B76" s="25">
        <v>3619.3099999999995</v>
      </c>
      <c r="C76" s="188">
        <v>2221.0699999999997</v>
      </c>
      <c r="D76" s="399">
        <f t="shared" si="34"/>
        <v>2.0554141952271784E-2</v>
      </c>
      <c r="E76" s="295">
        <f t="shared" si="35"/>
        <v>1.4503846304038826E-2</v>
      </c>
      <c r="F76" s="377">
        <f t="shared" si="41"/>
        <v>-0.38632778070958274</v>
      </c>
      <c r="H76" s="25">
        <v>1514.5559999999998</v>
      </c>
      <c r="I76" s="188">
        <v>815.21100000000024</v>
      </c>
      <c r="J76" s="294">
        <f t="shared" si="36"/>
        <v>3.0868100987398287E-2</v>
      </c>
      <c r="K76" s="295">
        <f t="shared" si="37"/>
        <v>1.6113002169355614E-2</v>
      </c>
      <c r="L76" s="377">
        <f t="shared" si="42"/>
        <v>-0.46174918590002589</v>
      </c>
      <c r="N76" s="48">
        <f t="shared" si="32"/>
        <v>4.1846539810074299</v>
      </c>
      <c r="O76" s="191">
        <f t="shared" si="32"/>
        <v>3.6703525778115971</v>
      </c>
      <c r="P76" s="377">
        <f t="shared" si="44"/>
        <v>-0.12290177527940264</v>
      </c>
    </row>
    <row r="77" spans="1:16" ht="20.100000000000001" customHeight="1" x14ac:dyDescent="0.25">
      <c r="A77" s="45" t="s">
        <v>190</v>
      </c>
      <c r="B77" s="25">
        <v>1612.71</v>
      </c>
      <c r="C77" s="188">
        <v>2180.69</v>
      </c>
      <c r="D77" s="399">
        <f t="shared" si="34"/>
        <v>9.1586159427758974E-3</v>
      </c>
      <c r="E77" s="295">
        <f t="shared" si="35"/>
        <v>1.4240160191598837E-2</v>
      </c>
      <c r="F77" s="377">
        <f t="shared" si="41"/>
        <v>0.352189792337122</v>
      </c>
      <c r="H77" s="25">
        <v>521.59300000000007</v>
      </c>
      <c r="I77" s="188">
        <v>698.47899999999993</v>
      </c>
      <c r="J77" s="294">
        <f t="shared" si="36"/>
        <v>1.0630564600001609E-2</v>
      </c>
      <c r="K77" s="295">
        <f t="shared" si="37"/>
        <v>1.3805743104851793E-2</v>
      </c>
      <c r="L77" s="377">
        <f t="shared" si="42"/>
        <v>0.33912648367596926</v>
      </c>
      <c r="N77" s="48">
        <f t="shared" si="32"/>
        <v>3.2342640648349672</v>
      </c>
      <c r="O77" s="191">
        <f t="shared" si="32"/>
        <v>3.2030183107181669</v>
      </c>
      <c r="P77" s="377">
        <f t="shared" si="44"/>
        <v>-9.6608543676209267E-3</v>
      </c>
    </row>
    <row r="78" spans="1:16" ht="20.100000000000001" customHeight="1" x14ac:dyDescent="0.25">
      <c r="A78" s="45" t="s">
        <v>201</v>
      </c>
      <c r="B78" s="25">
        <v>76.740000000000009</v>
      </c>
      <c r="C78" s="188">
        <v>226.55000000000007</v>
      </c>
      <c r="D78" s="399">
        <f t="shared" si="34"/>
        <v>4.3580816603643708E-4</v>
      </c>
      <c r="E78" s="295">
        <f t="shared" si="35"/>
        <v>1.4793979389123248E-3</v>
      </c>
      <c r="F78" s="377">
        <f t="shared" si="41"/>
        <v>1.9521761793067507</v>
      </c>
      <c r="H78" s="25">
        <v>181.649</v>
      </c>
      <c r="I78" s="188">
        <v>507.73099999999988</v>
      </c>
      <c r="J78" s="294">
        <f t="shared" si="36"/>
        <v>3.7021804913518626E-3</v>
      </c>
      <c r="K78" s="295">
        <f t="shared" si="37"/>
        <v>1.0035525409310094E-2</v>
      </c>
      <c r="L78" s="377">
        <f t="shared" si="42"/>
        <v>1.7951213604258756</v>
      </c>
      <c r="N78" s="48">
        <f t="shared" si="32"/>
        <v>23.670706280948654</v>
      </c>
      <c r="O78" s="191">
        <f t="shared" si="32"/>
        <v>22.411432354888532</v>
      </c>
      <c r="P78" s="377">
        <f t="shared" si="44"/>
        <v>-5.3199676896571811E-2</v>
      </c>
    </row>
    <row r="79" spans="1:16" ht="20.100000000000001" customHeight="1" x14ac:dyDescent="0.25">
      <c r="A79" s="45" t="s">
        <v>200</v>
      </c>
      <c r="B79" s="25">
        <v>1753.5100000000002</v>
      </c>
      <c r="C79" s="188">
        <v>2144.63</v>
      </c>
      <c r="D79" s="399">
        <f t="shared" si="34"/>
        <v>9.9582222729548194E-3</v>
      </c>
      <c r="E79" s="295">
        <f t="shared" si="35"/>
        <v>1.4004684183312905E-2</v>
      </c>
      <c r="F79" s="377">
        <f t="shared" si="41"/>
        <v>0.22304976874953655</v>
      </c>
      <c r="H79" s="25">
        <v>461.28800000000007</v>
      </c>
      <c r="I79" s="188">
        <v>460.60799999999995</v>
      </c>
      <c r="J79" s="294">
        <f t="shared" si="36"/>
        <v>9.4014909770751189E-3</v>
      </c>
      <c r="K79" s="295">
        <f t="shared" si="37"/>
        <v>9.1041186922435381E-3</v>
      </c>
      <c r="L79" s="377">
        <f t="shared" si="42"/>
        <v>-1.474133296335739E-3</v>
      </c>
      <c r="N79" s="48">
        <f t="shared" si="32"/>
        <v>2.6306550860844817</v>
      </c>
      <c r="O79" s="191">
        <f t="shared" si="32"/>
        <v>2.1477271137678757</v>
      </c>
      <c r="P79" s="377">
        <f t="shared" si="44"/>
        <v>-0.18357707738698859</v>
      </c>
    </row>
    <row r="80" spans="1:16" ht="20.100000000000001" customHeight="1" x14ac:dyDescent="0.25">
      <c r="A80" s="45" t="s">
        <v>193</v>
      </c>
      <c r="B80" s="25">
        <v>640.98000000000013</v>
      </c>
      <c r="C80" s="188">
        <v>1484.5800000000002</v>
      </c>
      <c r="D80" s="399">
        <f t="shared" si="34"/>
        <v>3.6401396698727585E-3</v>
      </c>
      <c r="E80" s="295">
        <f t="shared" si="35"/>
        <v>9.6944806539415521E-3</v>
      </c>
      <c r="F80" s="377">
        <f t="shared" si="41"/>
        <v>1.3161097070111389</v>
      </c>
      <c r="H80" s="25">
        <v>321.31299999999999</v>
      </c>
      <c r="I80" s="188">
        <v>442.88899999999995</v>
      </c>
      <c r="J80" s="294">
        <f t="shared" si="36"/>
        <v>6.5486664953715188E-3</v>
      </c>
      <c r="K80" s="295">
        <f t="shared" si="37"/>
        <v>8.7538949030174229E-3</v>
      </c>
      <c r="L80" s="377">
        <f t="shared" si="42"/>
        <v>0.37837249037542825</v>
      </c>
      <c r="N80" s="48">
        <f t="shared" si="32"/>
        <v>5.0128397141876491</v>
      </c>
      <c r="O80" s="191">
        <f t="shared" si="32"/>
        <v>2.9832612590766407</v>
      </c>
      <c r="P80" s="377">
        <f t="shared" si="44"/>
        <v>-0.4048759926168734</v>
      </c>
    </row>
    <row r="81" spans="1:16" ht="20.100000000000001" customHeight="1" x14ac:dyDescent="0.25">
      <c r="A81" s="45" t="s">
        <v>197</v>
      </c>
      <c r="B81" s="25">
        <v>2565.1800000000003</v>
      </c>
      <c r="C81" s="188">
        <v>1647.7099999999998</v>
      </c>
      <c r="D81" s="399">
        <f t="shared" si="34"/>
        <v>1.4567714247502576E-2</v>
      </c>
      <c r="E81" s="295">
        <f t="shared" si="35"/>
        <v>1.0759738591592257E-2</v>
      </c>
      <c r="F81" s="377">
        <f t="shared" si="41"/>
        <v>-0.35766301000319678</v>
      </c>
      <c r="H81" s="25">
        <v>659.298</v>
      </c>
      <c r="I81" s="188">
        <v>414.96299999999997</v>
      </c>
      <c r="J81" s="294">
        <f t="shared" si="36"/>
        <v>1.3437124308899583E-2</v>
      </c>
      <c r="K81" s="295">
        <f t="shared" si="37"/>
        <v>8.2019252919824578E-3</v>
      </c>
      <c r="L81" s="377">
        <f>(I81-H81)/H81</f>
        <v>-0.37059872773768471</v>
      </c>
      <c r="N81" s="48">
        <f t="shared" si="32"/>
        <v>2.5701822094355946</v>
      </c>
      <c r="O81" s="191">
        <f t="shared" si="32"/>
        <v>2.5184225379466048</v>
      </c>
      <c r="P81" s="377">
        <f>(O81-N81)/N81</f>
        <v>-2.0138522202422428E-2</v>
      </c>
    </row>
    <row r="82" spans="1:16" ht="20.100000000000001" customHeight="1" x14ac:dyDescent="0.25">
      <c r="A82" s="45" t="s">
        <v>198</v>
      </c>
      <c r="B82" s="25">
        <v>1324.54</v>
      </c>
      <c r="C82" s="188">
        <v>2722.4300000000007</v>
      </c>
      <c r="D82" s="399">
        <f t="shared" si="34"/>
        <v>7.5220921063578619E-3</v>
      </c>
      <c r="E82" s="295">
        <f t="shared" si="35"/>
        <v>1.7777785613917813E-2</v>
      </c>
      <c r="F82" s="377">
        <f>(C82-B82)/B82</f>
        <v>1.0553777160372664</v>
      </c>
      <c r="H82" s="25">
        <v>142.958</v>
      </c>
      <c r="I82" s="188">
        <v>278.44700000000012</v>
      </c>
      <c r="J82" s="294">
        <f t="shared" si="36"/>
        <v>2.9136208769807684E-3</v>
      </c>
      <c r="K82" s="295">
        <f t="shared" si="37"/>
        <v>5.5036268095628779E-3</v>
      </c>
      <c r="L82" s="377">
        <f>(I82-H82)/H82</f>
        <v>0.94775388575665664</v>
      </c>
      <c r="N82" s="48">
        <f t="shared" si="32"/>
        <v>1.0793030033068083</v>
      </c>
      <c r="O82" s="191">
        <f t="shared" si="32"/>
        <v>1.022788464717183</v>
      </c>
      <c r="P82" s="377">
        <f>(O82-N82)/N82</f>
        <v>-5.2362069239568473E-2</v>
      </c>
    </row>
    <row r="83" spans="1:16" ht="20.100000000000001" customHeight="1" x14ac:dyDescent="0.25">
      <c r="A83" s="45" t="s">
        <v>212</v>
      </c>
      <c r="B83" s="25">
        <v>1142.78</v>
      </c>
      <c r="C83" s="188">
        <v>914.73</v>
      </c>
      <c r="D83" s="399">
        <f t="shared" si="34"/>
        <v>6.4898730255814373E-3</v>
      </c>
      <c r="E83" s="295">
        <f t="shared" si="35"/>
        <v>5.9732936511201528E-3</v>
      </c>
      <c r="F83" s="377">
        <f>(C83-B83)/B83</f>
        <v>-0.19955722011235755</v>
      </c>
      <c r="H83" s="25">
        <v>224.42699999999999</v>
      </c>
      <c r="I83" s="188">
        <v>253.22</v>
      </c>
      <c r="J83" s="294">
        <f t="shared" si="36"/>
        <v>4.5740370777302627E-3</v>
      </c>
      <c r="K83" s="295">
        <f t="shared" si="37"/>
        <v>5.0050041146699779E-3</v>
      </c>
      <c r="L83" s="377">
        <f>(I83-H83)/H83</f>
        <v>0.12829561505522957</v>
      </c>
      <c r="N83" s="48">
        <f t="shared" si="32"/>
        <v>1.9638688111447522</v>
      </c>
      <c r="O83" s="191">
        <f t="shared" si="32"/>
        <v>2.7682485542181845</v>
      </c>
      <c r="P83" s="377">
        <f>(O83-N83)/N83</f>
        <v>0.40958934655342583</v>
      </c>
    </row>
    <row r="84" spans="1:16" ht="20.100000000000001" customHeight="1" x14ac:dyDescent="0.25">
      <c r="A84" s="45" t="s">
        <v>192</v>
      </c>
      <c r="B84" s="25">
        <v>1376.7300000000002</v>
      </c>
      <c r="C84" s="188">
        <v>404.75</v>
      </c>
      <c r="D84" s="399">
        <f t="shared" si="34"/>
        <v>7.8184802766138144E-3</v>
      </c>
      <c r="E84" s="295">
        <f t="shared" si="35"/>
        <v>2.6430647352671081E-3</v>
      </c>
      <c r="F84" s="377">
        <f>(C84-B84)/B84</f>
        <v>-0.70600626121316457</v>
      </c>
      <c r="H84" s="25">
        <v>497.93399999999997</v>
      </c>
      <c r="I84" s="188">
        <v>220.63700000000003</v>
      </c>
      <c r="J84" s="294">
        <f t="shared" si="36"/>
        <v>1.0148371534006785E-2</v>
      </c>
      <c r="K84" s="295">
        <f t="shared" si="37"/>
        <v>4.3609868606288606E-3</v>
      </c>
      <c r="L84" s="377">
        <f>(I84-H84)/H84</f>
        <v>-0.55689509051400377</v>
      </c>
      <c r="N84" s="48">
        <f t="shared" ref="N84:N85" si="45">(H84/B84)*10</f>
        <v>3.6167876054128252</v>
      </c>
      <c r="O84" s="191">
        <f t="shared" ref="O84:O85" si="46">(I84/C84)*10</f>
        <v>5.4511920938851155</v>
      </c>
      <c r="P84" s="377">
        <f t="shared" ref="P84:P85" si="47">(O84-N84)/N84</f>
        <v>0.50719165419803769</v>
      </c>
    </row>
    <row r="85" spans="1:16" ht="20.100000000000001" customHeight="1" x14ac:dyDescent="0.25">
      <c r="A85" s="45" t="s">
        <v>199</v>
      </c>
      <c r="B85" s="25">
        <v>537.20000000000005</v>
      </c>
      <c r="C85" s="188">
        <v>702.78</v>
      </c>
      <c r="D85" s="399">
        <f t="shared" si="34"/>
        <v>3.0507707426996873E-3</v>
      </c>
      <c r="E85" s="295">
        <f t="shared" si="35"/>
        <v>4.5892354160618114E-3</v>
      </c>
      <c r="F85" s="377">
        <f t="shared" si="41"/>
        <v>0.30822784810126569</v>
      </c>
      <c r="H85" s="25">
        <v>185.40199999999999</v>
      </c>
      <c r="I85" s="188">
        <v>216</v>
      </c>
      <c r="J85" s="294">
        <f t="shared" si="36"/>
        <v>3.7786702236600146E-3</v>
      </c>
      <c r="K85" s="295">
        <f t="shared" si="37"/>
        <v>4.2693345263751488E-3</v>
      </c>
      <c r="L85" s="377">
        <f t="shared" si="42"/>
        <v>0.16503597587944044</v>
      </c>
      <c r="N85" s="48">
        <f t="shared" si="45"/>
        <v>3.4512658227848099</v>
      </c>
      <c r="O85" s="191">
        <f t="shared" si="46"/>
        <v>3.0735080679586786</v>
      </c>
      <c r="P85" s="377">
        <f t="shared" si="47"/>
        <v>-0.10945484185316109</v>
      </c>
    </row>
    <row r="86" spans="1:16" ht="20.100000000000001" customHeight="1" x14ac:dyDescent="0.25">
      <c r="A86" s="45" t="s">
        <v>202</v>
      </c>
      <c r="B86" s="25">
        <v>4383.7999999999993</v>
      </c>
      <c r="C86" s="188">
        <v>3869.8399999999988</v>
      </c>
      <c r="D86" s="399">
        <f t="shared" si="34"/>
        <v>2.4895697657942827E-2</v>
      </c>
      <c r="E86" s="295">
        <f t="shared" si="35"/>
        <v>2.5270506819335545E-2</v>
      </c>
      <c r="F86" s="377">
        <f t="shared" si="41"/>
        <v>-0.11724075003421702</v>
      </c>
      <c r="H86" s="25">
        <v>182.66500000000005</v>
      </c>
      <c r="I86" s="188">
        <v>214.03100000000001</v>
      </c>
      <c r="J86" s="294">
        <f t="shared" si="36"/>
        <v>3.7228875438498872E-3</v>
      </c>
      <c r="K86" s="295">
        <f t="shared" si="37"/>
        <v>4.2304163796972197E-3</v>
      </c>
      <c r="L86" s="377">
        <f t="shared" si="42"/>
        <v>0.17171324555880957</v>
      </c>
      <c r="N86" s="48">
        <f t="shared" ref="N86:O96" si="48">(H86/B86)*10</f>
        <v>0.41668187417309205</v>
      </c>
      <c r="O86" s="191">
        <f t="shared" si="48"/>
        <v>0.55307454571765258</v>
      </c>
      <c r="P86" s="377">
        <f t="shared" si="44"/>
        <v>0.32733046479459343</v>
      </c>
    </row>
    <row r="87" spans="1:16" ht="20.100000000000001" customHeight="1" x14ac:dyDescent="0.25">
      <c r="A87" s="45" t="s">
        <v>210</v>
      </c>
      <c r="B87" s="25">
        <v>646.28</v>
      </c>
      <c r="C87" s="188">
        <v>921.4</v>
      </c>
      <c r="D87" s="399">
        <f t="shared" si="34"/>
        <v>3.6702384876990948E-3</v>
      </c>
      <c r="E87" s="295">
        <f t="shared" si="35"/>
        <v>6.016849529524677E-3</v>
      </c>
      <c r="F87" s="377">
        <f t="shared" si="41"/>
        <v>0.42569783994553445</v>
      </c>
      <c r="H87" s="25">
        <v>135.047</v>
      </c>
      <c r="I87" s="188">
        <v>194.04200000000003</v>
      </c>
      <c r="J87" s="294">
        <f t="shared" si="36"/>
        <v>2.752387124705311E-3</v>
      </c>
      <c r="K87" s="295">
        <f t="shared" si="37"/>
        <v>3.8353250470689205E-3</v>
      </c>
      <c r="L87" s="377">
        <f t="shared" si="42"/>
        <v>0.43684791220834251</v>
      </c>
      <c r="N87" s="48">
        <f t="shared" ref="N87:N91" si="49">(H87/B87)*10</f>
        <v>2.0896051247137466</v>
      </c>
      <c r="O87" s="191">
        <f t="shared" ref="O87:O91" si="50">(I87/C87)*10</f>
        <v>2.1059474712394186</v>
      </c>
      <c r="P87" s="377">
        <f t="shared" ref="P87:P91" si="51">(O87-N87)/N87</f>
        <v>7.8207821814711229E-3</v>
      </c>
    </row>
    <row r="88" spans="1:16" ht="20.100000000000001" customHeight="1" x14ac:dyDescent="0.25">
      <c r="A88" s="45" t="s">
        <v>213</v>
      </c>
      <c r="B88" s="25">
        <v>248.03999999999996</v>
      </c>
      <c r="C88" s="188">
        <v>489.68999999999994</v>
      </c>
      <c r="D88" s="399">
        <f t="shared" si="34"/>
        <v>1.4086246742725805E-3</v>
      </c>
      <c r="E88" s="295">
        <f t="shared" si="35"/>
        <v>3.1977328479628163E-3</v>
      </c>
      <c r="F88" s="377">
        <f t="shared" si="41"/>
        <v>0.97423802612481858</v>
      </c>
      <c r="H88" s="25">
        <v>104.23700000000001</v>
      </c>
      <c r="I88" s="188">
        <v>169.64900000000006</v>
      </c>
      <c r="J88" s="294">
        <f t="shared" si="36"/>
        <v>2.1244498338941812E-3</v>
      </c>
      <c r="K88" s="295">
        <f t="shared" si="37"/>
        <v>3.3531867271528607E-3</v>
      </c>
      <c r="L88" s="377">
        <f t="shared" si="42"/>
        <v>0.62753149073745451</v>
      </c>
      <c r="N88" s="48">
        <f t="shared" si="49"/>
        <v>4.202427027898727</v>
      </c>
      <c r="O88" s="191">
        <f t="shared" si="50"/>
        <v>3.4644162633502846</v>
      </c>
      <c r="P88" s="377">
        <f t="shared" si="51"/>
        <v>-0.17561536694129301</v>
      </c>
    </row>
    <row r="89" spans="1:16" ht="20.100000000000001" customHeight="1" x14ac:dyDescent="0.25">
      <c r="A89" s="45" t="s">
        <v>203</v>
      </c>
      <c r="B89" s="25">
        <v>1047.56</v>
      </c>
      <c r="C89" s="188">
        <v>673.63</v>
      </c>
      <c r="D89" s="399">
        <f t="shared" si="34"/>
        <v>5.9491165287090166E-3</v>
      </c>
      <c r="E89" s="295">
        <f t="shared" si="35"/>
        <v>4.3988825141889612E-3</v>
      </c>
      <c r="F89" s="377">
        <f t="shared" si="41"/>
        <v>-0.35695330100423839</v>
      </c>
      <c r="H89" s="25">
        <v>262.85900000000004</v>
      </c>
      <c r="I89" s="188">
        <v>167.929</v>
      </c>
      <c r="J89" s="294">
        <f t="shared" si="36"/>
        <v>5.3573180241909364E-3</v>
      </c>
      <c r="K89" s="295">
        <f t="shared" si="37"/>
        <v>3.3191901744428353E-3</v>
      </c>
      <c r="L89" s="377">
        <f t="shared" si="42"/>
        <v>-0.36114418756824007</v>
      </c>
      <c r="N89" s="48">
        <f t="shared" si="49"/>
        <v>2.5092500668219486</v>
      </c>
      <c r="O89" s="191">
        <f t="shared" si="50"/>
        <v>2.4928966940308479</v>
      </c>
      <c r="P89" s="377">
        <f t="shared" si="51"/>
        <v>-6.5172351721057538E-3</v>
      </c>
    </row>
    <row r="90" spans="1:16" ht="20.100000000000001" customHeight="1" x14ac:dyDescent="0.25">
      <c r="A90" s="45" t="s">
        <v>191</v>
      </c>
      <c r="B90" s="25">
        <v>8143.75</v>
      </c>
      <c r="C90" s="188">
        <v>1972.4899999999998</v>
      </c>
      <c r="D90" s="399">
        <f t="shared" si="34"/>
        <v>4.6248537296836513E-2</v>
      </c>
      <c r="E90" s="295">
        <f t="shared" si="35"/>
        <v>1.2880589894174224E-2</v>
      </c>
      <c r="F90" s="377">
        <f t="shared" si="41"/>
        <v>-0.75779094397544133</v>
      </c>
      <c r="H90" s="25">
        <v>459.66200000000003</v>
      </c>
      <c r="I90" s="188">
        <v>160.16999999999993</v>
      </c>
      <c r="J90" s="294">
        <f t="shared" si="36"/>
        <v>9.3683515406954073E-3</v>
      </c>
      <c r="K90" s="295">
        <f t="shared" si="37"/>
        <v>3.1658301439329043E-3</v>
      </c>
      <c r="L90" s="377">
        <f t="shared" si="42"/>
        <v>-0.65154831158546944</v>
      </c>
      <c r="N90" s="48">
        <f t="shared" si="49"/>
        <v>0.56443530314658485</v>
      </c>
      <c r="O90" s="191">
        <f t="shared" si="50"/>
        <v>0.81201932582674663</v>
      </c>
      <c r="P90" s="377">
        <f t="shared" si="51"/>
        <v>0.43864021491912913</v>
      </c>
    </row>
    <row r="91" spans="1:16" ht="20.100000000000001" customHeight="1" x14ac:dyDescent="0.25">
      <c r="A91" s="45" t="s">
        <v>214</v>
      </c>
      <c r="B91" s="25">
        <v>173.51999999999998</v>
      </c>
      <c r="C91" s="188">
        <v>262.28000000000003</v>
      </c>
      <c r="D91" s="399">
        <f t="shared" si="34"/>
        <v>9.8542393758981679E-4</v>
      </c>
      <c r="E91" s="295">
        <f t="shared" si="35"/>
        <v>1.7127190086864907E-3</v>
      </c>
      <c r="F91" s="377">
        <f t="shared" si="41"/>
        <v>0.5115260488704475</v>
      </c>
      <c r="H91" s="25">
        <v>68.468999999999994</v>
      </c>
      <c r="I91" s="188">
        <v>154.09299999999999</v>
      </c>
      <c r="J91" s="294">
        <f t="shared" si="36"/>
        <v>1.3954637573692708E-3</v>
      </c>
      <c r="K91" s="295">
        <f t="shared" si="37"/>
        <v>3.0457155795033603E-3</v>
      </c>
      <c r="L91" s="377">
        <f t="shared" si="42"/>
        <v>1.2505513444040368</v>
      </c>
      <c r="N91" s="48">
        <f t="shared" si="49"/>
        <v>3.9458852005532501</v>
      </c>
      <c r="O91" s="191">
        <f t="shared" si="50"/>
        <v>5.8751334451730965</v>
      </c>
      <c r="P91" s="377">
        <f t="shared" si="51"/>
        <v>0.48892660241340719</v>
      </c>
    </row>
    <row r="92" spans="1:16" ht="20.100000000000001" customHeight="1" x14ac:dyDescent="0.25">
      <c r="A92" s="45" t="s">
        <v>204</v>
      </c>
      <c r="B92" s="25">
        <v>437.54999999999995</v>
      </c>
      <c r="C92" s="188">
        <v>279.78999999999996</v>
      </c>
      <c r="D92" s="399">
        <f t="shared" si="34"/>
        <v>2.4848561773422335E-3</v>
      </c>
      <c r="E92" s="295">
        <f t="shared" si="35"/>
        <v>1.8270613521442472E-3</v>
      </c>
      <c r="F92" s="377">
        <f t="shared" si="41"/>
        <v>-0.36055307964804023</v>
      </c>
      <c r="H92" s="25">
        <v>245.178</v>
      </c>
      <c r="I92" s="188">
        <v>143.39799999999997</v>
      </c>
      <c r="J92" s="294">
        <f t="shared" si="36"/>
        <v>4.9969623202366486E-3</v>
      </c>
      <c r="K92" s="295">
        <f t="shared" si="37"/>
        <v>2.8343242241349233E-3</v>
      </c>
      <c r="L92" s="377">
        <f t="shared" si="42"/>
        <v>-0.41512696897764084</v>
      </c>
      <c r="N92" s="48">
        <f t="shared" ref="N92:N94" si="52">(H92/B92)*10</f>
        <v>5.6034281796366141</v>
      </c>
      <c r="O92" s="191">
        <f t="shared" ref="O92:O94" si="53">(I92/C92)*10</f>
        <v>5.1252010436398718</v>
      </c>
      <c r="P92" s="377">
        <f t="shared" ref="P92:P94" si="54">(O92-N92)/N92</f>
        <v>-8.5345456507261885E-2</v>
      </c>
    </row>
    <row r="93" spans="1:16" ht="20.100000000000001" customHeight="1" x14ac:dyDescent="0.25">
      <c r="A93" s="45" t="s">
        <v>215</v>
      </c>
      <c r="B93" s="25">
        <v>131.48999999999998</v>
      </c>
      <c r="C93" s="188">
        <v>480</v>
      </c>
      <c r="D93" s="399">
        <f t="shared" si="34"/>
        <v>7.4673463320473158E-4</v>
      </c>
      <c r="E93" s="295">
        <f t="shared" si="35"/>
        <v>3.1344560171172619E-3</v>
      </c>
      <c r="F93" s="377">
        <f t="shared" si="41"/>
        <v>2.6504677161761352</v>
      </c>
      <c r="H93" s="25">
        <v>37.367999999999988</v>
      </c>
      <c r="I93" s="188">
        <v>132.47999999999999</v>
      </c>
      <c r="J93" s="294">
        <f t="shared" si="36"/>
        <v>7.6159560801786056E-4</v>
      </c>
      <c r="K93" s="295">
        <f t="shared" si="37"/>
        <v>2.6185251761767577E-3</v>
      </c>
      <c r="L93" s="377">
        <f t="shared" si="42"/>
        <v>2.5452793834296732</v>
      </c>
      <c r="N93" s="48">
        <f t="shared" si="52"/>
        <v>2.8418891170431202</v>
      </c>
      <c r="O93" s="191">
        <f t="shared" si="53"/>
        <v>2.76</v>
      </c>
      <c r="P93" s="377">
        <f t="shared" si="54"/>
        <v>-2.8815028901733854E-2</v>
      </c>
    </row>
    <row r="94" spans="1:16" ht="20.100000000000001" customHeight="1" x14ac:dyDescent="0.25">
      <c r="A94" s="45" t="s">
        <v>216</v>
      </c>
      <c r="B94" s="25">
        <v>46.949999999999996</v>
      </c>
      <c r="C94" s="188">
        <v>3.7</v>
      </c>
      <c r="D94" s="399">
        <f t="shared" si="34"/>
        <v>2.6663009376349644E-4</v>
      </c>
      <c r="E94" s="295">
        <f t="shared" si="35"/>
        <v>2.4161431798612228E-5</v>
      </c>
      <c r="F94" s="377">
        <f t="shared" si="41"/>
        <v>-0.92119275825346103</v>
      </c>
      <c r="H94" s="25">
        <v>50.067999999999998</v>
      </c>
      <c r="I94" s="188">
        <v>116.989</v>
      </c>
      <c r="J94" s="294">
        <f t="shared" si="36"/>
        <v>1.020433764243156E-3</v>
      </c>
      <c r="K94" s="295">
        <f t="shared" si="37"/>
        <v>2.312338781972696E-3</v>
      </c>
      <c r="L94" s="377">
        <f t="shared" si="42"/>
        <v>1.3366022209794681</v>
      </c>
      <c r="N94" s="48">
        <f t="shared" si="52"/>
        <v>10.664110756123538</v>
      </c>
      <c r="O94" s="191">
        <f t="shared" si="53"/>
        <v>316.1864864864865</v>
      </c>
      <c r="P94" s="377">
        <f t="shared" si="54"/>
        <v>28.649587641888107</v>
      </c>
    </row>
    <row r="95" spans="1:16" ht="20.100000000000001" customHeight="1" thickBot="1" x14ac:dyDescent="0.3">
      <c r="A95" s="14" t="s">
        <v>17</v>
      </c>
      <c r="B95" s="25">
        <f>B96-SUM(B68:B94)</f>
        <v>7757.9900000000489</v>
      </c>
      <c r="C95" s="188">
        <f>C96-SUM(C68:C94)</f>
        <v>6729.2600000000966</v>
      </c>
      <c r="D95" s="399">
        <f t="shared" si="34"/>
        <v>4.4057797680857956E-2</v>
      </c>
      <c r="E95" s="295">
        <f t="shared" si="35"/>
        <v>4.3942853120305853E-2</v>
      </c>
      <c r="F95" s="377">
        <f t="shared" si="41"/>
        <v>-0.13260264578839953</v>
      </c>
      <c r="H95" s="25">
        <f>H96-SUM(H68:H94)</f>
        <v>1561.6509999999835</v>
      </c>
      <c r="I95" s="188">
        <f>I96-SUM(I68:I94)</f>
        <v>1495.2089999999662</v>
      </c>
      <c r="J95" s="294">
        <f t="shared" si="36"/>
        <v>3.182794216593577E-2</v>
      </c>
      <c r="K95" s="295">
        <f t="shared" si="37"/>
        <v>2.9553460221512572E-2</v>
      </c>
      <c r="L95" s="377">
        <f t="shared" si="42"/>
        <v>-4.2545997793372523E-2</v>
      </c>
      <c r="N95" s="48">
        <f t="shared" si="48"/>
        <v>2.0129582533619841</v>
      </c>
      <c r="O95" s="191">
        <f t="shared" si="48"/>
        <v>2.2219515964607472</v>
      </c>
      <c r="P95" s="377">
        <f t="shared" si="44"/>
        <v>0.1038239828122161</v>
      </c>
    </row>
    <row r="96" spans="1:16" s="2" customFormat="1" ht="26.25" customHeight="1" thickBot="1" x14ac:dyDescent="0.3">
      <c r="A96" s="18" t="s">
        <v>18</v>
      </c>
      <c r="B96" s="23">
        <v>176086.65000000005</v>
      </c>
      <c r="C96" s="193">
        <v>153136.62000000011</v>
      </c>
      <c r="D96" s="341">
        <f>SUM(D68:D95)</f>
        <v>1</v>
      </c>
      <c r="E96" s="342">
        <f>SUM(E68:E95)</f>
        <v>0.99999999999999978</v>
      </c>
      <c r="F96" s="402">
        <f t="shared" si="41"/>
        <v>-0.13033373058093806</v>
      </c>
      <c r="H96" s="23">
        <v>49065.408999999971</v>
      </c>
      <c r="I96" s="193">
        <v>50593.364999999991</v>
      </c>
      <c r="J96" s="407">
        <f>SUM(J68:J95)</f>
        <v>1</v>
      </c>
      <c r="K96" s="341">
        <f>SUM(K68:K95)</f>
        <v>0.99999999999999978</v>
      </c>
      <c r="L96" s="402">
        <f t="shared" si="42"/>
        <v>3.1141205813652161E-2</v>
      </c>
      <c r="N96" s="44">
        <f t="shared" si="48"/>
        <v>2.7864354850296689</v>
      </c>
      <c r="O96" s="198">
        <f t="shared" si="48"/>
        <v>3.3038057781345804</v>
      </c>
      <c r="P96" s="402">
        <f t="shared" si="44"/>
        <v>0.18567459963976263</v>
      </c>
    </row>
  </sheetData>
  <mergeCells count="33"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J4:K4"/>
    <mergeCell ref="N4:O4"/>
    <mergeCell ref="J36:K36"/>
    <mergeCell ref="H5:I5"/>
    <mergeCell ref="J5:K5"/>
    <mergeCell ref="N5:O5"/>
    <mergeCell ref="N36:O36"/>
  </mergeCells>
  <conditionalFormatting sqref="Q7:Q33"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DAB83E1-3B4B-4484-9DCA-A3BD5509E6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  <x14:conditionalFormatting xmlns:xm="http://schemas.microsoft.com/office/excel/2006/main">
          <x14:cfRule type="iconSet" priority="4" id="{FA09AE60-B460-4754-A6B9-C5CE5A5AC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  <x14:conditionalFormatting xmlns:xm="http://schemas.microsoft.com/office/excel/2006/main">
          <x14:cfRule type="iconSet" priority="5" id="{E82507B9-E11F-45CA-B284-BEC1B3235B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3" customWidth="1"/>
    <col min="17" max="18" width="9.140625" style="41"/>
    <col min="19" max="19" width="10.85546875" customWidth="1"/>
  </cols>
  <sheetData>
    <row r="1" spans="1:19" ht="15.75" x14ac:dyDescent="0.25">
      <c r="A1" s="36" t="s">
        <v>97</v>
      </c>
      <c r="B1" s="6"/>
    </row>
    <row r="3" spans="1:19" ht="15.75" thickBot="1" x14ac:dyDescent="0.3"/>
    <row r="4" spans="1:19" x14ac:dyDescent="0.25">
      <c r="A4" s="440" t="s">
        <v>16</v>
      </c>
      <c r="B4" s="459"/>
      <c r="C4" s="459"/>
      <c r="D4" s="459"/>
      <c r="E4" s="462" t="s">
        <v>1</v>
      </c>
      <c r="F4" s="463"/>
      <c r="G4" s="458" t="s">
        <v>116</v>
      </c>
      <c r="H4" s="458"/>
      <c r="I4" s="176" t="s">
        <v>0</v>
      </c>
      <c r="K4" s="464" t="s">
        <v>19</v>
      </c>
      <c r="L4" s="463"/>
      <c r="M4" s="458" t="s">
        <v>116</v>
      </c>
      <c r="N4" s="458"/>
      <c r="O4" s="176" t="s">
        <v>0</v>
      </c>
      <c r="P4"/>
      <c r="Q4" s="470" t="s">
        <v>22</v>
      </c>
      <c r="R4" s="458"/>
      <c r="S4" s="176" t="s">
        <v>0</v>
      </c>
    </row>
    <row r="5" spans="1:19" x14ac:dyDescent="0.25">
      <c r="A5" s="460"/>
      <c r="B5" s="461"/>
      <c r="C5" s="461"/>
      <c r="D5" s="461"/>
      <c r="E5" s="465" t="s">
        <v>174</v>
      </c>
      <c r="F5" s="466"/>
      <c r="G5" s="467" t="str">
        <f>E5</f>
        <v>jan-set</v>
      </c>
      <c r="H5" s="467"/>
      <c r="I5" s="177" t="s">
        <v>124</v>
      </c>
      <c r="K5" s="468" t="str">
        <f>E5</f>
        <v>jan-set</v>
      </c>
      <c r="L5" s="466"/>
      <c r="M5" s="454" t="str">
        <f>E5</f>
        <v>jan-set</v>
      </c>
      <c r="N5" s="455"/>
      <c r="O5" s="177" t="str">
        <f>I5</f>
        <v>2021/2020</v>
      </c>
      <c r="P5"/>
      <c r="Q5" s="468" t="str">
        <f>E5</f>
        <v>jan-set</v>
      </c>
      <c r="R5" s="466"/>
      <c r="S5" s="177" t="str">
        <f>O5</f>
        <v>2021/2020</v>
      </c>
    </row>
    <row r="6" spans="1:19" ht="15.75" thickBot="1" x14ac:dyDescent="0.3">
      <c r="A6" s="441"/>
      <c r="B6" s="472"/>
      <c r="C6" s="472"/>
      <c r="D6" s="472"/>
      <c r="E6" s="120">
        <v>2020</v>
      </c>
      <c r="F6" s="192">
        <v>2021</v>
      </c>
      <c r="G6" s="230">
        <f>E6</f>
        <v>2020</v>
      </c>
      <c r="H6" s="185">
        <f>F6</f>
        <v>2021</v>
      </c>
      <c r="I6" s="177" t="s">
        <v>1</v>
      </c>
      <c r="K6" s="229">
        <f>E6</f>
        <v>2020</v>
      </c>
      <c r="L6" s="186">
        <f>F6</f>
        <v>2021</v>
      </c>
      <c r="M6" s="184">
        <f>G6</f>
        <v>2020</v>
      </c>
      <c r="N6" s="185">
        <f>H6</f>
        <v>2021</v>
      </c>
      <c r="O6" s="358">
        <v>1000</v>
      </c>
      <c r="P6"/>
      <c r="Q6" s="229">
        <f>E6</f>
        <v>2020</v>
      </c>
      <c r="R6" s="186">
        <f>F6</f>
        <v>2021</v>
      </c>
      <c r="S6" s="177"/>
    </row>
    <row r="7" spans="1:19" ht="24" customHeight="1" thickBot="1" x14ac:dyDescent="0.3">
      <c r="A7" s="18" t="s">
        <v>20</v>
      </c>
      <c r="B7" s="19"/>
      <c r="C7" s="19"/>
      <c r="D7" s="19"/>
      <c r="E7" s="23">
        <v>693090.18000000052</v>
      </c>
      <c r="F7" s="193">
        <v>740526.15000000037</v>
      </c>
      <c r="G7" s="341">
        <f>E7/E15</f>
        <v>0.38186129091793081</v>
      </c>
      <c r="H7" s="342">
        <f>F7/F15</f>
        <v>0.38546853672773723</v>
      </c>
      <c r="I7" s="218">
        <f t="shared" ref="I7:I18" si="0">(F7-E7)/E7</f>
        <v>6.8441266906998768E-2</v>
      </c>
      <c r="J7" s="12"/>
      <c r="K7" s="23">
        <v>141625.81199999974</v>
      </c>
      <c r="L7" s="193">
        <v>152231.35299999992</v>
      </c>
      <c r="M7" s="341">
        <f>K7/K15</f>
        <v>0.36865622158581357</v>
      </c>
      <c r="N7" s="342">
        <f>L7/L15</f>
        <v>0.36720170452054524</v>
      </c>
      <c r="O7" s="218">
        <f t="shared" ref="O7:O18" si="1">(L7-K7)/K7</f>
        <v>7.4884237909966525E-2</v>
      </c>
      <c r="P7" s="52"/>
      <c r="Q7" s="251">
        <f t="shared" ref="Q7:Q18" si="2">(K7/E7)*10</f>
        <v>2.043396603887818</v>
      </c>
      <c r="R7" s="252">
        <f t="shared" ref="R7:R18" si="3">(L7/F7)*10</f>
        <v>2.0557188020976684</v>
      </c>
      <c r="S7" s="70">
        <f>(R7-Q7)/Q7</f>
        <v>6.0302528576224269E-3</v>
      </c>
    </row>
    <row r="8" spans="1:19" s="9" customFormat="1" ht="24" customHeight="1" x14ac:dyDescent="0.25">
      <c r="A8" s="58"/>
      <c r="B8" s="237" t="s">
        <v>35</v>
      </c>
      <c r="C8" s="237"/>
      <c r="D8" s="238"/>
      <c r="E8" s="240">
        <v>504451.85000000044</v>
      </c>
      <c r="F8" s="241">
        <v>532027.06000000029</v>
      </c>
      <c r="G8" s="343">
        <f>E8/E7</f>
        <v>0.72783003504681032</v>
      </c>
      <c r="H8" s="344">
        <f>F8/F7</f>
        <v>0.71844466262265017</v>
      </c>
      <c r="I8" s="281">
        <f t="shared" si="0"/>
        <v>5.4663710718872022E-2</v>
      </c>
      <c r="J8" s="5"/>
      <c r="K8" s="240">
        <v>121240.23299999975</v>
      </c>
      <c r="L8" s="241">
        <v>130067.77099999992</v>
      </c>
      <c r="M8" s="348">
        <f>K8/K7</f>
        <v>0.85606028511243393</v>
      </c>
      <c r="N8" s="344">
        <f>L8/L7</f>
        <v>0.85440855931957715</v>
      </c>
      <c r="O8" s="282">
        <f t="shared" si="1"/>
        <v>7.2810302170898941E-2</v>
      </c>
      <c r="P8" s="57"/>
      <c r="Q8" s="253">
        <f t="shared" si="2"/>
        <v>2.4034054588163296</v>
      </c>
      <c r="R8" s="254">
        <f t="shared" si="3"/>
        <v>2.444758561716764</v>
      </c>
      <c r="S8" s="242">
        <f t="shared" ref="S8:S18" si="4">(R8-Q8)/Q8</f>
        <v>1.7206045175914952E-2</v>
      </c>
    </row>
    <row r="9" spans="1:19" ht="24" customHeight="1" x14ac:dyDescent="0.25">
      <c r="A9" s="14"/>
      <c r="B9" s="1" t="s">
        <v>39</v>
      </c>
      <c r="D9" s="1"/>
      <c r="E9" s="25">
        <v>138328.55000000008</v>
      </c>
      <c r="F9" s="188">
        <v>132889.87000000014</v>
      </c>
      <c r="G9" s="345">
        <f>E9/E7</f>
        <v>0.19958232563618197</v>
      </c>
      <c r="H9" s="295">
        <f>F9/F7</f>
        <v>0.17945331167575929</v>
      </c>
      <c r="I9" s="242">
        <f t="shared" si="0"/>
        <v>-3.9317118555785714E-2</v>
      </c>
      <c r="J9" s="1"/>
      <c r="K9" s="25">
        <v>17611.799999999996</v>
      </c>
      <c r="L9" s="188">
        <v>17592.351000000006</v>
      </c>
      <c r="M9" s="345">
        <f>K9/K7</f>
        <v>0.12435445030316951</v>
      </c>
      <c r="N9" s="295">
        <f>L9/L7</f>
        <v>0.11556325719577633</v>
      </c>
      <c r="O9" s="242">
        <f t="shared" si="1"/>
        <v>-1.1043164242149931E-3</v>
      </c>
      <c r="P9" s="8"/>
      <c r="Q9" s="253">
        <f t="shared" si="2"/>
        <v>1.2731861933057194</v>
      </c>
      <c r="R9" s="254">
        <f t="shared" si="3"/>
        <v>1.3238293483167669</v>
      </c>
      <c r="S9" s="242">
        <f t="shared" si="4"/>
        <v>3.9776707662495865E-2</v>
      </c>
    </row>
    <row r="10" spans="1:19" ht="24" customHeight="1" thickBot="1" x14ac:dyDescent="0.3">
      <c r="A10" s="14"/>
      <c r="B10" s="1" t="s">
        <v>38</v>
      </c>
      <c r="D10" s="1"/>
      <c r="E10" s="25">
        <v>50309.779999999977</v>
      </c>
      <c r="F10" s="188">
        <v>75609.220000000016</v>
      </c>
      <c r="G10" s="345">
        <f>E10/E7</f>
        <v>7.2587639317007693E-2</v>
      </c>
      <c r="H10" s="295">
        <f>F10/F7</f>
        <v>0.10210202570159066</v>
      </c>
      <c r="I10" s="250">
        <f t="shared" si="0"/>
        <v>0.50287319880945713</v>
      </c>
      <c r="J10" s="1"/>
      <c r="K10" s="25">
        <v>2773.7790000000005</v>
      </c>
      <c r="L10" s="188">
        <v>4571.2309999999979</v>
      </c>
      <c r="M10" s="345">
        <f>K10/K7</f>
        <v>1.958526458439656E-2</v>
      </c>
      <c r="N10" s="295">
        <f>L10/L7</f>
        <v>3.0028183484646559E-2</v>
      </c>
      <c r="O10" s="284">
        <f t="shared" si="1"/>
        <v>0.64801557730446335</v>
      </c>
      <c r="P10" s="8"/>
      <c r="Q10" s="253">
        <f t="shared" si="2"/>
        <v>0.55133991840155172</v>
      </c>
      <c r="R10" s="254">
        <f t="shared" si="3"/>
        <v>0.60458645122909571</v>
      </c>
      <c r="S10" s="242">
        <f t="shared" si="4"/>
        <v>9.6576596488635702E-2</v>
      </c>
    </row>
    <row r="11" spans="1:19" ht="24" customHeight="1" thickBot="1" x14ac:dyDescent="0.3">
      <c r="A11" s="18" t="s">
        <v>21</v>
      </c>
      <c r="B11" s="19"/>
      <c r="C11" s="19"/>
      <c r="D11" s="19"/>
      <c r="E11" s="23">
        <v>1121941.080000005</v>
      </c>
      <c r="F11" s="193">
        <v>1180580.4500000046</v>
      </c>
      <c r="G11" s="341">
        <f>E11/E15</f>
        <v>0.61813870908206925</v>
      </c>
      <c r="H11" s="342">
        <f>F11/F15</f>
        <v>0.61453146327226271</v>
      </c>
      <c r="I11" s="218">
        <f t="shared" si="0"/>
        <v>5.2265997783055941E-2</v>
      </c>
      <c r="J11" s="12"/>
      <c r="K11" s="23">
        <v>242541.88599999979</v>
      </c>
      <c r="L11" s="193">
        <v>262340.12399999984</v>
      </c>
      <c r="M11" s="341">
        <f>K11/K15</f>
        <v>0.63134377841418632</v>
      </c>
      <c r="N11" s="342">
        <f>L11/L15</f>
        <v>0.63279829547945488</v>
      </c>
      <c r="O11" s="218">
        <f t="shared" si="1"/>
        <v>8.1628119276684674E-2</v>
      </c>
      <c r="P11" s="8"/>
      <c r="Q11" s="255">
        <f t="shared" si="2"/>
        <v>2.1618059123033335</v>
      </c>
      <c r="R11" s="256">
        <f t="shared" si="3"/>
        <v>2.2221283098496065</v>
      </c>
      <c r="S11" s="72">
        <f t="shared" si="4"/>
        <v>2.7903706434959954E-2</v>
      </c>
    </row>
    <row r="12" spans="1:19" s="9" customFormat="1" ht="24" customHeight="1" x14ac:dyDescent="0.25">
      <c r="A12" s="58"/>
      <c r="B12" s="5" t="s">
        <v>35</v>
      </c>
      <c r="C12" s="5"/>
      <c r="D12" s="5"/>
      <c r="E12" s="37">
        <v>873151.54000000493</v>
      </c>
      <c r="F12" s="189">
        <v>922508.22000000463</v>
      </c>
      <c r="G12" s="345">
        <f>E12/E11</f>
        <v>0.77825079727003232</v>
      </c>
      <c r="H12" s="295">
        <f>F12/F11</f>
        <v>0.78140225005420094</v>
      </c>
      <c r="I12" s="281">
        <f t="shared" si="0"/>
        <v>5.6527049130554619E-2</v>
      </c>
      <c r="J12" s="5"/>
      <c r="K12" s="37">
        <v>218693.80399999983</v>
      </c>
      <c r="L12" s="189">
        <v>237166.34299999982</v>
      </c>
      <c r="M12" s="345">
        <f>K12/K11</f>
        <v>0.90167437718365895</v>
      </c>
      <c r="N12" s="295">
        <f>L12/L11</f>
        <v>0.90404143820561722</v>
      </c>
      <c r="O12" s="281">
        <f t="shared" si="1"/>
        <v>8.4467591957932214E-2</v>
      </c>
      <c r="P12" s="57"/>
      <c r="Q12" s="253">
        <f t="shared" si="2"/>
        <v>2.5046488951963437</v>
      </c>
      <c r="R12" s="254">
        <f t="shared" si="3"/>
        <v>2.5708859591516555</v>
      </c>
      <c r="S12" s="242">
        <f t="shared" si="4"/>
        <v>2.6445648363069018E-2</v>
      </c>
    </row>
    <row r="13" spans="1:19" ht="24" customHeight="1" x14ac:dyDescent="0.25">
      <c r="A13" s="14"/>
      <c r="B13" s="5" t="s">
        <v>39</v>
      </c>
      <c r="D13" s="5"/>
      <c r="E13" s="217">
        <v>127552.3000000001</v>
      </c>
      <c r="F13" s="215">
        <v>117887.79000000002</v>
      </c>
      <c r="G13" s="345">
        <f>E13/E11</f>
        <v>0.11368894701671815</v>
      </c>
      <c r="H13" s="295">
        <f>F13/F11</f>
        <v>9.9855787041026781E-2</v>
      </c>
      <c r="I13" s="242">
        <f t="shared" si="0"/>
        <v>-7.5768998285409783E-2</v>
      </c>
      <c r="J13" s="243"/>
      <c r="K13" s="217">
        <v>13882.949999999995</v>
      </c>
      <c r="L13" s="215">
        <v>13360.486999999994</v>
      </c>
      <c r="M13" s="345">
        <f>K13/K11</f>
        <v>5.7239391632338536E-2</v>
      </c>
      <c r="N13" s="295">
        <f>L13/L11</f>
        <v>5.0928111172197213E-2</v>
      </c>
      <c r="O13" s="242">
        <f t="shared" si="1"/>
        <v>-3.7633428053835946E-2</v>
      </c>
      <c r="P13" s="244"/>
      <c r="Q13" s="253">
        <f t="shared" si="2"/>
        <v>1.0884123610471927</v>
      </c>
      <c r="R13" s="254">
        <f t="shared" si="3"/>
        <v>1.1333223737589779</v>
      </c>
      <c r="S13" s="242">
        <f t="shared" si="4"/>
        <v>4.1261946592168405E-2</v>
      </c>
    </row>
    <row r="14" spans="1:19" ht="24" customHeight="1" thickBot="1" x14ac:dyDescent="0.3">
      <c r="A14" s="14"/>
      <c r="B14" s="1" t="s">
        <v>38</v>
      </c>
      <c r="D14" s="1"/>
      <c r="E14" s="217">
        <v>121237.24</v>
      </c>
      <c r="F14" s="215">
        <v>140184.43999999997</v>
      </c>
      <c r="G14" s="345">
        <f>E14/E11</f>
        <v>0.10806025571324963</v>
      </c>
      <c r="H14" s="295">
        <f>F14/F11</f>
        <v>0.11874196290477233</v>
      </c>
      <c r="I14" s="250">
        <f t="shared" si="0"/>
        <v>0.15628201367830519</v>
      </c>
      <c r="J14" s="243"/>
      <c r="K14" s="217">
        <v>9965.1319999999942</v>
      </c>
      <c r="L14" s="215">
        <v>11813.294000000002</v>
      </c>
      <c r="M14" s="345">
        <f>K14/K11</f>
        <v>4.1086231184002599E-2</v>
      </c>
      <c r="N14" s="295">
        <f>L14/L11</f>
        <v>4.5030450622185456E-2</v>
      </c>
      <c r="O14" s="284">
        <f t="shared" si="1"/>
        <v>0.18546287194188785</v>
      </c>
      <c r="P14" s="244"/>
      <c r="Q14" s="253">
        <f t="shared" si="2"/>
        <v>0.82195305666806617</v>
      </c>
      <c r="R14" s="254">
        <f t="shared" si="3"/>
        <v>0.84269652181083743</v>
      </c>
      <c r="S14" s="242">
        <f t="shared" si="4"/>
        <v>2.5236800294725595E-2</v>
      </c>
    </row>
    <row r="15" spans="1:19" ht="24" customHeight="1" thickBot="1" x14ac:dyDescent="0.3">
      <c r="A15" s="18" t="s">
        <v>12</v>
      </c>
      <c r="B15" s="19"/>
      <c r="C15" s="19"/>
      <c r="D15" s="19"/>
      <c r="E15" s="23">
        <v>1815031.2600000054</v>
      </c>
      <c r="F15" s="193">
        <v>1921106.600000005</v>
      </c>
      <c r="G15" s="341">
        <f>G7+G11</f>
        <v>1</v>
      </c>
      <c r="H15" s="342">
        <f>H7+H11</f>
        <v>1</v>
      </c>
      <c r="I15" s="218">
        <f t="shared" si="0"/>
        <v>5.8442706931669766E-2</v>
      </c>
      <c r="J15" s="12"/>
      <c r="K15" s="23">
        <v>384167.69799999957</v>
      </c>
      <c r="L15" s="193">
        <v>414571.47699999972</v>
      </c>
      <c r="M15" s="341">
        <f>M7+M11</f>
        <v>0.99999999999999989</v>
      </c>
      <c r="N15" s="342">
        <f>N7+N11</f>
        <v>1</v>
      </c>
      <c r="O15" s="218">
        <f t="shared" si="1"/>
        <v>7.9141945453207227E-2</v>
      </c>
      <c r="P15" s="8"/>
      <c r="Q15" s="255">
        <f t="shared" si="2"/>
        <v>2.1165899809350854</v>
      </c>
      <c r="R15" s="256">
        <f t="shared" si="3"/>
        <v>2.157982680398884</v>
      </c>
      <c r="S15" s="72">
        <f t="shared" si="4"/>
        <v>1.9556314560986304E-2</v>
      </c>
    </row>
    <row r="16" spans="1:19" s="53" customFormat="1" ht="24" customHeight="1" x14ac:dyDescent="0.25">
      <c r="A16" s="239"/>
      <c r="B16" s="237" t="s">
        <v>35</v>
      </c>
      <c r="C16" s="237"/>
      <c r="D16" s="238"/>
      <c r="E16" s="240">
        <f>E8+E12</f>
        <v>1377603.3900000053</v>
      </c>
      <c r="F16" s="241">
        <f t="shared" ref="F16:F17" si="5">F8+F12</f>
        <v>1454535.2800000049</v>
      </c>
      <c r="G16" s="343">
        <f>E16/E15</f>
        <v>0.75899705991840671</v>
      </c>
      <c r="H16" s="344">
        <f>F16/F15</f>
        <v>0.7571340809510525</v>
      </c>
      <c r="I16" s="282">
        <f t="shared" si="0"/>
        <v>5.5844730463387851E-2</v>
      </c>
      <c r="J16" s="5"/>
      <c r="K16" s="240">
        <f t="shared" ref="K16:L18" si="6">K8+K12</f>
        <v>339934.03699999955</v>
      </c>
      <c r="L16" s="241">
        <f t="shared" si="6"/>
        <v>367234.11399999971</v>
      </c>
      <c r="M16" s="348">
        <f>K16/K15</f>
        <v>0.88485845834961363</v>
      </c>
      <c r="N16" s="344">
        <f>L16/L15</f>
        <v>0.8858161604784015</v>
      </c>
      <c r="O16" s="282">
        <f t="shared" si="1"/>
        <v>8.0309924951705261E-2</v>
      </c>
      <c r="P16" s="57"/>
      <c r="Q16" s="253">
        <f t="shared" si="2"/>
        <v>2.4675754971828159</v>
      </c>
      <c r="R16" s="254">
        <f t="shared" si="3"/>
        <v>2.5247521943915889</v>
      </c>
      <c r="S16" s="242">
        <f t="shared" si="4"/>
        <v>2.317120480165677E-2</v>
      </c>
    </row>
    <row r="17" spans="1:19" ht="24" customHeight="1" x14ac:dyDescent="0.25">
      <c r="A17" s="14"/>
      <c r="B17" s="5" t="s">
        <v>39</v>
      </c>
      <c r="C17" s="5"/>
      <c r="D17" s="245"/>
      <c r="E17" s="217">
        <f>E9+E13</f>
        <v>265880.85000000021</v>
      </c>
      <c r="F17" s="215">
        <f t="shared" si="5"/>
        <v>250777.66000000015</v>
      </c>
      <c r="G17" s="346">
        <f>E17/E15</f>
        <v>0.14648830345764921</v>
      </c>
      <c r="H17" s="295">
        <f>F17/F15</f>
        <v>0.13053812838912712</v>
      </c>
      <c r="I17" s="242">
        <f t="shared" si="0"/>
        <v>-5.6804354281250601E-2</v>
      </c>
      <c r="J17" s="243"/>
      <c r="K17" s="217">
        <f t="shared" si="6"/>
        <v>31494.749999999993</v>
      </c>
      <c r="L17" s="215">
        <f t="shared" si="6"/>
        <v>30952.838</v>
      </c>
      <c r="M17" s="345">
        <f>K17/K15</f>
        <v>8.1981775573437277E-2</v>
      </c>
      <c r="N17" s="295">
        <f>L17/L15</f>
        <v>7.4662246963989806E-2</v>
      </c>
      <c r="O17" s="242">
        <f t="shared" si="1"/>
        <v>-1.7206423292770799E-2</v>
      </c>
      <c r="P17" s="244"/>
      <c r="Q17" s="253">
        <f t="shared" si="2"/>
        <v>1.1845437533391354</v>
      </c>
      <c r="R17" s="254">
        <f t="shared" si="3"/>
        <v>1.2342741374969359</v>
      </c>
      <c r="S17" s="242">
        <f t="shared" si="4"/>
        <v>4.1982733029163742E-2</v>
      </c>
    </row>
    <row r="18" spans="1:19" ht="24" customHeight="1" thickBot="1" x14ac:dyDescent="0.3">
      <c r="A18" s="15"/>
      <c r="B18" s="246" t="s">
        <v>38</v>
      </c>
      <c r="C18" s="246"/>
      <c r="D18" s="247"/>
      <c r="E18" s="248">
        <f>E10+E14</f>
        <v>171547.02</v>
      </c>
      <c r="F18" s="249">
        <f>F10+F14</f>
        <v>215793.65999999997</v>
      </c>
      <c r="G18" s="347">
        <f>E18/E15</f>
        <v>9.4514636623944145E-2</v>
      </c>
      <c r="H18" s="301">
        <f>F18/F15</f>
        <v>0.11232779065982045</v>
      </c>
      <c r="I18" s="283">
        <f t="shared" si="0"/>
        <v>0.25792718521137814</v>
      </c>
      <c r="J18" s="243"/>
      <c r="K18" s="248">
        <f t="shared" si="6"/>
        <v>12738.910999999995</v>
      </c>
      <c r="L18" s="249">
        <f t="shared" si="6"/>
        <v>16384.525000000001</v>
      </c>
      <c r="M18" s="347">
        <f>K18/K15</f>
        <v>3.3159766076949052E-2</v>
      </c>
      <c r="N18" s="301">
        <f>L18/L15</f>
        <v>3.952159255760862E-2</v>
      </c>
      <c r="O18" s="283">
        <f t="shared" si="1"/>
        <v>0.28617940732924568</v>
      </c>
      <c r="P18" s="244"/>
      <c r="Q18" s="257">
        <f t="shared" si="2"/>
        <v>0.74259004907225989</v>
      </c>
      <c r="R18" s="258">
        <f t="shared" si="3"/>
        <v>0.75926813605181931</v>
      </c>
      <c r="S18" s="250">
        <f t="shared" si="4"/>
        <v>2.2459346176798154E-2</v>
      </c>
    </row>
    <row r="19" spans="1:19" ht="6.75" customHeight="1" x14ac:dyDescent="0.25">
      <c r="Q19" s="259"/>
      <c r="R19" s="259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topLeftCell="A67" workbookViewId="0">
      <selection activeCell="H96" sqref="H96:I96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106</v>
      </c>
    </row>
    <row r="3" spans="1:16" ht="8.25" customHeight="1" thickBot="1" x14ac:dyDescent="0.3"/>
    <row r="4" spans="1:16" x14ac:dyDescent="0.25">
      <c r="A4" s="475" t="s">
        <v>3</v>
      </c>
      <c r="B4" s="462" t="s">
        <v>1</v>
      </c>
      <c r="C4" s="458"/>
      <c r="D4" s="462" t="s">
        <v>116</v>
      </c>
      <c r="E4" s="458"/>
      <c r="F4" s="176" t="s">
        <v>0</v>
      </c>
      <c r="H4" s="473" t="s">
        <v>19</v>
      </c>
      <c r="I4" s="474"/>
      <c r="J4" s="462" t="s">
        <v>116</v>
      </c>
      <c r="K4" s="463"/>
      <c r="L4" s="176" t="s">
        <v>0</v>
      </c>
      <c r="N4" s="470" t="s">
        <v>22</v>
      </c>
      <c r="O4" s="458"/>
      <c r="P4" s="176" t="s">
        <v>0</v>
      </c>
    </row>
    <row r="5" spans="1:16" x14ac:dyDescent="0.25">
      <c r="A5" s="476"/>
      <c r="B5" s="465" t="s">
        <v>174</v>
      </c>
      <c r="C5" s="467"/>
      <c r="D5" s="465" t="str">
        <f>B5</f>
        <v>jan-set</v>
      </c>
      <c r="E5" s="467"/>
      <c r="F5" s="177" t="s">
        <v>124</v>
      </c>
      <c r="H5" s="468" t="str">
        <f>B5</f>
        <v>jan-set</v>
      </c>
      <c r="I5" s="467"/>
      <c r="J5" s="465" t="str">
        <f>B5</f>
        <v>jan-set</v>
      </c>
      <c r="K5" s="466"/>
      <c r="L5" s="177" t="str">
        <f>F5</f>
        <v>2021/2020</v>
      </c>
      <c r="N5" s="468" t="str">
        <f>B5</f>
        <v>jan-set</v>
      </c>
      <c r="O5" s="466"/>
      <c r="P5" s="177" t="str">
        <f>F5</f>
        <v>2021/2020</v>
      </c>
    </row>
    <row r="6" spans="1:16" ht="19.5" customHeight="1" thickBot="1" x14ac:dyDescent="0.3">
      <c r="A6" s="477"/>
      <c r="B6" s="120"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183</v>
      </c>
      <c r="B7" s="46">
        <v>162803.03000000003</v>
      </c>
      <c r="C7" s="195">
        <v>191637.4599999999</v>
      </c>
      <c r="D7" s="345">
        <f>B7/$B$33</f>
        <v>8.9697094252800938E-2</v>
      </c>
      <c r="E7" s="344">
        <f>C7/$C$33</f>
        <v>9.9753683632131565E-2</v>
      </c>
      <c r="F7" s="67">
        <f>(C7-B7)/B7</f>
        <v>0.17711236701184169</v>
      </c>
      <c r="H7" s="46">
        <v>43247.853999999999</v>
      </c>
      <c r="I7" s="195">
        <v>50381.639999999963</v>
      </c>
      <c r="J7" s="345">
        <f>H7/$H$33</f>
        <v>0.11257545656532537</v>
      </c>
      <c r="K7" s="344">
        <f>I7/$I$33</f>
        <v>0.12152702922203204</v>
      </c>
      <c r="L7" s="67">
        <f>(I7-H7)/H7</f>
        <v>0.16495121353304523</v>
      </c>
      <c r="N7" s="40">
        <f t="shared" ref="N7:N33" si="0">(H7/B7)*10</f>
        <v>2.6564526471036802</v>
      </c>
      <c r="O7" s="200">
        <f t="shared" ref="O7:O33" si="1">(I7/C7)*10</f>
        <v>2.6290079194328704</v>
      </c>
      <c r="P7" s="76">
        <f>(O7-N7)/N7</f>
        <v>-1.0331344584942153E-2</v>
      </c>
    </row>
    <row r="8" spans="1:16" ht="20.100000000000001" customHeight="1" x14ac:dyDescent="0.25">
      <c r="A8" s="14" t="s">
        <v>181</v>
      </c>
      <c r="B8" s="25">
        <v>171729.84000000003</v>
      </c>
      <c r="C8" s="188">
        <v>186421.50999999989</v>
      </c>
      <c r="D8" s="345">
        <f t="shared" ref="D8:D32" si="2">B8/$B$33</f>
        <v>9.461536216186163E-2</v>
      </c>
      <c r="E8" s="295">
        <f t="shared" ref="E8:E32" si="3">C8/$C$33</f>
        <v>9.7038607852370035E-2</v>
      </c>
      <c r="F8" s="67">
        <f t="shared" ref="F8:F33" si="4">(C8-B8)/B8</f>
        <v>8.5551060898908807E-2</v>
      </c>
      <c r="H8" s="25">
        <v>46211.073999999993</v>
      </c>
      <c r="I8" s="188">
        <v>50014.478000000003</v>
      </c>
      <c r="J8" s="345">
        <f t="shared" ref="J8:J32" si="5">H8/$H$33</f>
        <v>0.12028880679083026</v>
      </c>
      <c r="K8" s="295">
        <f t="shared" ref="K8:K32" si="6">I8/$I$33</f>
        <v>0.12064138700984492</v>
      </c>
      <c r="L8" s="67">
        <f t="shared" ref="L8:L33" si="7">(I8-H8)/H8</f>
        <v>8.2305033637608382E-2</v>
      </c>
      <c r="N8" s="40">
        <f t="shared" si="0"/>
        <v>2.6909169658575345</v>
      </c>
      <c r="O8" s="201">
        <f t="shared" si="1"/>
        <v>2.6828705550126717</v>
      </c>
      <c r="P8" s="67">
        <f t="shared" ref="P8:P71" si="8">(O8-N8)/N8</f>
        <v>-2.990211495544451E-3</v>
      </c>
    </row>
    <row r="9" spans="1:16" ht="20.100000000000001" customHeight="1" x14ac:dyDescent="0.25">
      <c r="A9" s="14" t="s">
        <v>182</v>
      </c>
      <c r="B9" s="25">
        <v>139572.68999999997</v>
      </c>
      <c r="C9" s="188">
        <v>136572.38000000003</v>
      </c>
      <c r="D9" s="345">
        <f t="shared" si="2"/>
        <v>7.6898229290001313E-2</v>
      </c>
      <c r="E9" s="295">
        <f t="shared" si="3"/>
        <v>7.1090474625406019E-2</v>
      </c>
      <c r="F9" s="67">
        <f t="shared" si="4"/>
        <v>-2.1496397325292935E-2</v>
      </c>
      <c r="H9" s="25">
        <v>32012.130000000008</v>
      </c>
      <c r="I9" s="188">
        <v>32561.332000000006</v>
      </c>
      <c r="J9" s="345">
        <f t="shared" si="5"/>
        <v>8.332853117702789E-2</v>
      </c>
      <c r="K9" s="295">
        <f t="shared" si="6"/>
        <v>7.8542142444594704E-2</v>
      </c>
      <c r="L9" s="67">
        <f t="shared" si="7"/>
        <v>1.7156059281278609E-2</v>
      </c>
      <c r="N9" s="40">
        <f t="shared" si="0"/>
        <v>2.2935812156375301</v>
      </c>
      <c r="O9" s="201">
        <f t="shared" si="1"/>
        <v>2.3841813403266459</v>
      </c>
      <c r="P9" s="67">
        <f t="shared" si="8"/>
        <v>3.9501598666490757E-2</v>
      </c>
    </row>
    <row r="10" spans="1:16" ht="20.100000000000001" customHeight="1" x14ac:dyDescent="0.25">
      <c r="A10" s="14" t="s">
        <v>184</v>
      </c>
      <c r="B10" s="25">
        <v>91758.259999999966</v>
      </c>
      <c r="C10" s="188">
        <v>93239.210000000021</v>
      </c>
      <c r="D10" s="345">
        <f t="shared" si="2"/>
        <v>5.0554644441771199E-2</v>
      </c>
      <c r="E10" s="295">
        <f t="shared" si="3"/>
        <v>4.8534115701856437E-2</v>
      </c>
      <c r="F10" s="67">
        <f t="shared" si="4"/>
        <v>1.6139691402169743E-2</v>
      </c>
      <c r="H10" s="25">
        <v>28245.165000000005</v>
      </c>
      <c r="I10" s="188">
        <v>30142.643999999997</v>
      </c>
      <c r="J10" s="345">
        <f t="shared" si="5"/>
        <v>7.3523008693979333E-2</v>
      </c>
      <c r="K10" s="295">
        <f t="shared" si="6"/>
        <v>7.2707954290835139E-2</v>
      </c>
      <c r="L10" s="67">
        <f t="shared" si="7"/>
        <v>6.7178895927851437E-2</v>
      </c>
      <c r="N10" s="40">
        <f t="shared" si="0"/>
        <v>3.0782149748698391</v>
      </c>
      <c r="O10" s="201">
        <f t="shared" si="1"/>
        <v>3.2328291927827344</v>
      </c>
      <c r="P10" s="67">
        <f t="shared" si="8"/>
        <v>5.0228531527247572E-2</v>
      </c>
    </row>
    <row r="11" spans="1:16" ht="20.100000000000001" customHeight="1" x14ac:dyDescent="0.25">
      <c r="A11" s="14" t="s">
        <v>154</v>
      </c>
      <c r="B11" s="25">
        <v>126559.19000000003</v>
      </c>
      <c r="C11" s="188">
        <v>141790.44999999995</v>
      </c>
      <c r="D11" s="345">
        <f t="shared" si="2"/>
        <v>6.9728380325526765E-2</v>
      </c>
      <c r="E11" s="295">
        <f t="shared" si="3"/>
        <v>7.380665393580968E-2</v>
      </c>
      <c r="F11" s="67">
        <f t="shared" si="4"/>
        <v>0.1203489055200173</v>
      </c>
      <c r="H11" s="25">
        <v>24649.677</v>
      </c>
      <c r="I11" s="188">
        <v>27243.203000000016</v>
      </c>
      <c r="J11" s="345">
        <f t="shared" si="5"/>
        <v>6.4163845967080815E-2</v>
      </c>
      <c r="K11" s="295">
        <f t="shared" si="6"/>
        <v>6.571412774738486E-2</v>
      </c>
      <c r="L11" s="67">
        <f t="shared" si="7"/>
        <v>0.10521541519590769</v>
      </c>
      <c r="N11" s="40">
        <f t="shared" si="0"/>
        <v>1.9476797378365009</v>
      </c>
      <c r="O11" s="201">
        <f t="shared" si="1"/>
        <v>1.9213707975396104</v>
      </c>
      <c r="P11" s="67">
        <f t="shared" si="8"/>
        <v>-1.3507836933250002E-2</v>
      </c>
    </row>
    <row r="12" spans="1:16" ht="20.100000000000001" customHeight="1" x14ac:dyDescent="0.25">
      <c r="A12" s="14" t="s">
        <v>153</v>
      </c>
      <c r="B12" s="25">
        <v>141903.01999999996</v>
      </c>
      <c r="C12" s="188">
        <v>160596.91000000003</v>
      </c>
      <c r="D12" s="345">
        <f t="shared" si="2"/>
        <v>7.8182135551759027E-2</v>
      </c>
      <c r="E12" s="295">
        <f t="shared" si="3"/>
        <v>8.359604303061581E-2</v>
      </c>
      <c r="F12" s="67">
        <f t="shared" si="4"/>
        <v>0.13173708353775754</v>
      </c>
      <c r="H12" s="25">
        <v>23307.379999999994</v>
      </c>
      <c r="I12" s="188">
        <v>24557.708999999992</v>
      </c>
      <c r="J12" s="345">
        <f t="shared" si="5"/>
        <v>6.0669806757152216E-2</v>
      </c>
      <c r="K12" s="295">
        <f t="shared" si="6"/>
        <v>5.9236369027867303E-2</v>
      </c>
      <c r="L12" s="67">
        <f t="shared" si="7"/>
        <v>5.3645197358089938E-2</v>
      </c>
      <c r="N12" s="40">
        <f t="shared" si="0"/>
        <v>1.6424865376367606</v>
      </c>
      <c r="O12" s="201">
        <f t="shared" si="1"/>
        <v>1.5291520241578738</v>
      </c>
      <c r="P12" s="67">
        <f t="shared" si="8"/>
        <v>-6.9001791419218902E-2</v>
      </c>
    </row>
    <row r="13" spans="1:16" ht="20.100000000000001" customHeight="1" x14ac:dyDescent="0.25">
      <c r="A13" s="14" t="s">
        <v>185</v>
      </c>
      <c r="B13" s="25">
        <v>77954.960000000006</v>
      </c>
      <c r="C13" s="188">
        <v>71621.14</v>
      </c>
      <c r="D13" s="345">
        <f t="shared" si="2"/>
        <v>4.2949651456691725E-2</v>
      </c>
      <c r="E13" s="295">
        <f t="shared" si="3"/>
        <v>3.7281189914188002E-2</v>
      </c>
      <c r="F13" s="67">
        <f t="shared" si="4"/>
        <v>-8.1249737027637575E-2</v>
      </c>
      <c r="H13" s="25">
        <v>21447.627000000004</v>
      </c>
      <c r="I13" s="188">
        <v>21323.217999999997</v>
      </c>
      <c r="J13" s="345">
        <f t="shared" si="5"/>
        <v>5.5828814113361561E-2</v>
      </c>
      <c r="K13" s="295">
        <f t="shared" si="6"/>
        <v>5.1434358567798925E-2</v>
      </c>
      <c r="L13" s="67">
        <f t="shared" si="7"/>
        <v>-5.800595096138463E-3</v>
      </c>
      <c r="N13" s="40">
        <f t="shared" si="0"/>
        <v>2.7512844596418242</v>
      </c>
      <c r="O13" s="201">
        <f t="shared" si="1"/>
        <v>2.9772240430688477</v>
      </c>
      <c r="P13" s="67">
        <f t="shared" si="8"/>
        <v>8.2121491521977119E-2</v>
      </c>
    </row>
    <row r="14" spans="1:16" ht="20.100000000000001" customHeight="1" x14ac:dyDescent="0.25">
      <c r="A14" s="14" t="s">
        <v>157</v>
      </c>
      <c r="B14" s="25">
        <v>94912.709999999992</v>
      </c>
      <c r="C14" s="188">
        <v>93961.789999999979</v>
      </c>
      <c r="D14" s="345">
        <f t="shared" si="2"/>
        <v>5.2292603489374617E-2</v>
      </c>
      <c r="E14" s="295">
        <f t="shared" si="3"/>
        <v>4.8910242669511411E-2</v>
      </c>
      <c r="F14" s="67">
        <f t="shared" si="4"/>
        <v>-1.001888998849588E-2</v>
      </c>
      <c r="H14" s="25">
        <v>20671.605999999989</v>
      </c>
      <c r="I14" s="188">
        <v>20667.864000000005</v>
      </c>
      <c r="J14" s="345">
        <f t="shared" si="5"/>
        <v>5.3808808256440147E-2</v>
      </c>
      <c r="K14" s="295">
        <f t="shared" si="6"/>
        <v>4.9853559992985269E-2</v>
      </c>
      <c r="L14" s="67">
        <f t="shared" si="7"/>
        <v>-1.8102125204900966E-4</v>
      </c>
      <c r="N14" s="40">
        <f t="shared" si="0"/>
        <v>2.1779597274169067</v>
      </c>
      <c r="O14" s="201">
        <f t="shared" si="1"/>
        <v>2.1996030514105795</v>
      </c>
      <c r="P14" s="67">
        <f t="shared" si="8"/>
        <v>9.9374307620197222E-3</v>
      </c>
    </row>
    <row r="15" spans="1:16" ht="20.100000000000001" customHeight="1" x14ac:dyDescent="0.25">
      <c r="A15" s="14" t="s">
        <v>158</v>
      </c>
      <c r="B15" s="25">
        <v>79698.520000000033</v>
      </c>
      <c r="C15" s="188">
        <v>90074.680000000037</v>
      </c>
      <c r="D15" s="345">
        <f t="shared" si="2"/>
        <v>4.3910274030211492E-2</v>
      </c>
      <c r="E15" s="295">
        <f t="shared" si="3"/>
        <v>4.6886872389069946E-2</v>
      </c>
      <c r="F15" s="67">
        <f t="shared" si="4"/>
        <v>0.13019263092965841</v>
      </c>
      <c r="H15" s="25">
        <v>16782.967999999997</v>
      </c>
      <c r="I15" s="188">
        <v>19647.747999999992</v>
      </c>
      <c r="J15" s="345">
        <f t="shared" si="5"/>
        <v>4.368656731779675E-2</v>
      </c>
      <c r="K15" s="295">
        <f t="shared" si="6"/>
        <v>4.7392908316266052E-2</v>
      </c>
      <c r="L15" s="67">
        <f t="shared" si="7"/>
        <v>0.17069567194551022</v>
      </c>
      <c r="N15" s="40">
        <f t="shared" si="0"/>
        <v>2.1058067326720735</v>
      </c>
      <c r="O15" s="201">
        <f t="shared" si="1"/>
        <v>2.1812731391329931</v>
      </c>
      <c r="P15" s="67">
        <f t="shared" si="8"/>
        <v>3.5837289951656554E-2</v>
      </c>
    </row>
    <row r="16" spans="1:16" ht="20.100000000000001" customHeight="1" x14ac:dyDescent="0.25">
      <c r="A16" s="14" t="s">
        <v>186</v>
      </c>
      <c r="B16" s="25">
        <v>161360.33000000002</v>
      </c>
      <c r="C16" s="188">
        <v>143898.10999999999</v>
      </c>
      <c r="D16" s="345">
        <f t="shared" si="2"/>
        <v>8.8902231909768897E-2</v>
      </c>
      <c r="E16" s="295">
        <f t="shared" si="3"/>
        <v>7.490376119680188E-2</v>
      </c>
      <c r="F16" s="67">
        <f t="shared" si="4"/>
        <v>-0.10821879206617901</v>
      </c>
      <c r="H16" s="25">
        <v>18242.091999999997</v>
      </c>
      <c r="I16" s="188">
        <v>15907.454</v>
      </c>
      <c r="J16" s="345">
        <f t="shared" si="5"/>
        <v>4.7484710700481672E-2</v>
      </c>
      <c r="K16" s="295">
        <f t="shared" si="6"/>
        <v>3.8370835627941684E-2</v>
      </c>
      <c r="L16" s="67">
        <f t="shared" si="7"/>
        <v>-0.12798082588334703</v>
      </c>
      <c r="N16" s="40">
        <f t="shared" si="0"/>
        <v>1.1305190067471971</v>
      </c>
      <c r="O16" s="201">
        <f t="shared" si="1"/>
        <v>1.1054664998727224</v>
      </c>
      <c r="P16" s="67">
        <f t="shared" si="8"/>
        <v>-2.2160181938521664E-2</v>
      </c>
    </row>
    <row r="17" spans="1:16" ht="20.100000000000001" customHeight="1" x14ac:dyDescent="0.25">
      <c r="A17" s="14" t="s">
        <v>156</v>
      </c>
      <c r="B17" s="25">
        <v>47458.619999999995</v>
      </c>
      <c r="C17" s="188">
        <v>40782.470000000023</v>
      </c>
      <c r="D17" s="345">
        <f t="shared" si="2"/>
        <v>2.6147549657078634E-2</v>
      </c>
      <c r="E17" s="295">
        <f t="shared" si="3"/>
        <v>2.1228634579674041E-2</v>
      </c>
      <c r="F17" s="67">
        <f t="shared" si="4"/>
        <v>-0.14067307477545646</v>
      </c>
      <c r="H17" s="25">
        <v>11492.77</v>
      </c>
      <c r="I17" s="188">
        <v>10491.161999999998</v>
      </c>
      <c r="J17" s="345">
        <f t="shared" si="5"/>
        <v>2.9916023808956499E-2</v>
      </c>
      <c r="K17" s="295">
        <f t="shared" si="6"/>
        <v>2.5306039083822455E-2</v>
      </c>
      <c r="L17" s="67">
        <f t="shared" si="7"/>
        <v>-8.7151139368490102E-2</v>
      </c>
      <c r="N17" s="40">
        <f t="shared" si="0"/>
        <v>2.4216401572569959</v>
      </c>
      <c r="O17" s="201">
        <f t="shared" si="1"/>
        <v>2.5724685140453714</v>
      </c>
      <c r="P17" s="67">
        <f t="shared" si="8"/>
        <v>6.2283554530752218E-2</v>
      </c>
    </row>
    <row r="18" spans="1:16" ht="20.100000000000001" customHeight="1" x14ac:dyDescent="0.25">
      <c r="A18" s="14" t="s">
        <v>188</v>
      </c>
      <c r="B18" s="25">
        <v>38122.419999999984</v>
      </c>
      <c r="C18" s="188">
        <v>38432.29</v>
      </c>
      <c r="D18" s="345">
        <f t="shared" si="2"/>
        <v>2.100372640413917E-2</v>
      </c>
      <c r="E18" s="295">
        <f t="shared" si="3"/>
        <v>2.0005287577482687E-2</v>
      </c>
      <c r="F18" s="67">
        <f t="shared" si="4"/>
        <v>8.1282877634740215E-3</v>
      </c>
      <c r="H18" s="25">
        <v>8949.8120000000017</v>
      </c>
      <c r="I18" s="188">
        <v>9140.770999999997</v>
      </c>
      <c r="J18" s="345">
        <f t="shared" si="5"/>
        <v>2.3296628130353658E-2</v>
      </c>
      <c r="K18" s="295">
        <f t="shared" si="6"/>
        <v>2.2048721407816486E-2</v>
      </c>
      <c r="L18" s="67">
        <f t="shared" si="7"/>
        <v>2.1336649306152491E-2</v>
      </c>
      <c r="N18" s="40">
        <f t="shared" si="0"/>
        <v>2.3476505426465595</v>
      </c>
      <c r="O18" s="201">
        <f t="shared" si="1"/>
        <v>2.3784091450184199</v>
      </c>
      <c r="P18" s="67">
        <f t="shared" si="8"/>
        <v>1.3101865807159522E-2</v>
      </c>
    </row>
    <row r="19" spans="1:16" ht="20.100000000000001" customHeight="1" x14ac:dyDescent="0.25">
      <c r="A19" s="14" t="s">
        <v>187</v>
      </c>
      <c r="B19" s="25">
        <v>25421.130000000005</v>
      </c>
      <c r="C19" s="188">
        <v>30379.97</v>
      </c>
      <c r="D19" s="345">
        <f t="shared" si="2"/>
        <v>1.4005891005976398E-2</v>
      </c>
      <c r="E19" s="295">
        <f t="shared" si="3"/>
        <v>1.5813786699811455E-2</v>
      </c>
      <c r="F19" s="67">
        <f t="shared" si="4"/>
        <v>0.19506764648148983</v>
      </c>
      <c r="H19" s="25">
        <v>7022.2029999999995</v>
      </c>
      <c r="I19" s="188">
        <v>7887.4939999999988</v>
      </c>
      <c r="J19" s="345">
        <f t="shared" si="5"/>
        <v>1.8279004290464852E-2</v>
      </c>
      <c r="K19" s="295">
        <f t="shared" si="6"/>
        <v>1.9025655255100925E-2</v>
      </c>
      <c r="L19" s="67">
        <f t="shared" si="7"/>
        <v>0.12322215692141046</v>
      </c>
      <c r="N19" s="40">
        <f t="shared" si="0"/>
        <v>2.7623488806359116</v>
      </c>
      <c r="O19" s="201">
        <f t="shared" si="1"/>
        <v>2.5962810364855522</v>
      </c>
      <c r="P19" s="67">
        <f t="shared" si="8"/>
        <v>-6.0118345410493337E-2</v>
      </c>
    </row>
    <row r="20" spans="1:16" ht="20.100000000000001" customHeight="1" x14ac:dyDescent="0.25">
      <c r="A20" s="14" t="s">
        <v>155</v>
      </c>
      <c r="B20" s="25">
        <v>34418.869999999995</v>
      </c>
      <c r="C20" s="188">
        <v>32150.449999999979</v>
      </c>
      <c r="D20" s="345">
        <f t="shared" si="2"/>
        <v>1.8963238131777412E-2</v>
      </c>
      <c r="E20" s="295">
        <f t="shared" si="3"/>
        <v>1.6735380535364348E-2</v>
      </c>
      <c r="F20" s="67">
        <f t="shared" si="4"/>
        <v>-6.5906289195433107E-2</v>
      </c>
      <c r="H20" s="25">
        <v>7459.6330000000044</v>
      </c>
      <c r="I20" s="188">
        <v>7659.8949999999968</v>
      </c>
      <c r="J20" s="345">
        <f t="shared" si="5"/>
        <v>1.9417647654488668E-2</v>
      </c>
      <c r="K20" s="295">
        <f t="shared" si="6"/>
        <v>1.847665704218238E-2</v>
      </c>
      <c r="L20" s="67">
        <f t="shared" si="7"/>
        <v>2.6846092830571197E-2</v>
      </c>
      <c r="N20" s="40">
        <f t="shared" si="0"/>
        <v>2.1673090952724494</v>
      </c>
      <c r="O20" s="201">
        <f t="shared" si="1"/>
        <v>2.3825156413051767</v>
      </c>
      <c r="P20" s="67">
        <f t="shared" si="8"/>
        <v>9.9296656163238198E-2</v>
      </c>
    </row>
    <row r="21" spans="1:16" ht="20.100000000000001" customHeight="1" x14ac:dyDescent="0.25">
      <c r="A21" s="14" t="s">
        <v>161</v>
      </c>
      <c r="B21" s="25">
        <v>36393.590000000004</v>
      </c>
      <c r="C21" s="188">
        <v>33316.03</v>
      </c>
      <c r="D21" s="345">
        <f t="shared" si="2"/>
        <v>2.0051219393323289E-2</v>
      </c>
      <c r="E21" s="295">
        <f t="shared" si="3"/>
        <v>1.734210376456986E-2</v>
      </c>
      <c r="F21" s="67">
        <f t="shared" si="4"/>
        <v>-8.456324314254253E-2</v>
      </c>
      <c r="H21" s="25">
        <v>7461.3909999999978</v>
      </c>
      <c r="I21" s="188">
        <v>7445.2429999999995</v>
      </c>
      <c r="J21" s="345">
        <f t="shared" si="5"/>
        <v>1.942222378103222E-2</v>
      </c>
      <c r="K21" s="295">
        <f t="shared" si="6"/>
        <v>1.7958888667104326E-2</v>
      </c>
      <c r="L21" s="67">
        <f t="shared" si="7"/>
        <v>-2.1642077194451172E-3</v>
      </c>
      <c r="N21" s="40">
        <f t="shared" si="0"/>
        <v>2.0501937291704384</v>
      </c>
      <c r="O21" s="201">
        <f t="shared" si="1"/>
        <v>2.2347329498742798</v>
      </c>
      <c r="P21" s="67">
        <f t="shared" si="8"/>
        <v>9.0010625863396226E-2</v>
      </c>
    </row>
    <row r="22" spans="1:16" ht="20.100000000000001" customHeight="1" x14ac:dyDescent="0.25">
      <c r="A22" s="14" t="s">
        <v>159</v>
      </c>
      <c r="B22" s="25">
        <v>34922.210000000021</v>
      </c>
      <c r="C22" s="188">
        <v>35067.040000000008</v>
      </c>
      <c r="D22" s="345">
        <f t="shared" si="2"/>
        <v>1.9240555669548097E-2</v>
      </c>
      <c r="E22" s="295">
        <f t="shared" si="3"/>
        <v>1.8253562816347626E-2</v>
      </c>
      <c r="F22" s="67">
        <f t="shared" si="4"/>
        <v>4.14721748709452E-3</v>
      </c>
      <c r="H22" s="25">
        <v>6225.9179999999988</v>
      </c>
      <c r="I22" s="188">
        <v>7291.9480000000012</v>
      </c>
      <c r="J22" s="345">
        <f t="shared" si="5"/>
        <v>1.6206250635887674E-2</v>
      </c>
      <c r="K22" s="295">
        <f t="shared" si="6"/>
        <v>1.7589121308507205E-2</v>
      </c>
      <c r="L22" s="67">
        <f t="shared" si="7"/>
        <v>0.17122454873321535</v>
      </c>
      <c r="N22" s="40">
        <f t="shared" si="0"/>
        <v>1.7827961059738187</v>
      </c>
      <c r="O22" s="201">
        <f t="shared" si="1"/>
        <v>2.0794307132851815</v>
      </c>
      <c r="P22" s="67">
        <f t="shared" si="8"/>
        <v>0.16638728697992738</v>
      </c>
    </row>
    <row r="23" spans="1:16" ht="20.100000000000001" customHeight="1" x14ac:dyDescent="0.25">
      <c r="A23" s="14" t="s">
        <v>162</v>
      </c>
      <c r="B23" s="25">
        <v>36041.64</v>
      </c>
      <c r="C23" s="188">
        <v>33599.889999999992</v>
      </c>
      <c r="D23" s="345">
        <f t="shared" si="2"/>
        <v>1.9857310887306703E-2</v>
      </c>
      <c r="E23" s="295">
        <f t="shared" si="3"/>
        <v>1.7489862353291585E-2</v>
      </c>
      <c r="F23" s="67">
        <f t="shared" si="4"/>
        <v>-6.7748027004320754E-2</v>
      </c>
      <c r="H23" s="25">
        <v>7166.6490000000022</v>
      </c>
      <c r="I23" s="188">
        <v>6830.0769999999984</v>
      </c>
      <c r="J23" s="345">
        <f t="shared" si="5"/>
        <v>1.8655001545705197E-2</v>
      </c>
      <c r="K23" s="295">
        <f t="shared" si="6"/>
        <v>1.6475028743957707E-2</v>
      </c>
      <c r="L23" s="67">
        <f t="shared" si="7"/>
        <v>-4.696365065458119E-2</v>
      </c>
      <c r="N23" s="40">
        <f t="shared" si="0"/>
        <v>1.9884358758369491</v>
      </c>
      <c r="O23" s="201">
        <f t="shared" si="1"/>
        <v>2.0327676667989092</v>
      </c>
      <c r="P23" s="67">
        <f t="shared" si="8"/>
        <v>2.2294805430072232E-2</v>
      </c>
    </row>
    <row r="24" spans="1:16" ht="20.100000000000001" customHeight="1" x14ac:dyDescent="0.25">
      <c r="A24" s="14" t="s">
        <v>189</v>
      </c>
      <c r="B24" s="25">
        <v>23450.340000000011</v>
      </c>
      <c r="C24" s="188">
        <v>30501.15</v>
      </c>
      <c r="D24" s="345">
        <f t="shared" si="2"/>
        <v>1.2920074996394285E-2</v>
      </c>
      <c r="E24" s="295">
        <f t="shared" si="3"/>
        <v>1.5876864927745291E-2</v>
      </c>
      <c r="F24" s="67">
        <f t="shared" si="4"/>
        <v>0.30066984103428723</v>
      </c>
      <c r="H24" s="25">
        <v>4394.5510000000004</v>
      </c>
      <c r="I24" s="188">
        <v>6174.0150000000003</v>
      </c>
      <c r="J24" s="345">
        <f t="shared" si="5"/>
        <v>1.1439147598505285E-2</v>
      </c>
      <c r="K24" s="295">
        <f t="shared" si="6"/>
        <v>1.4892522381610934E-2</v>
      </c>
      <c r="L24" s="67">
        <f t="shared" si="7"/>
        <v>0.40492509928773152</v>
      </c>
      <c r="N24" s="40">
        <f t="shared" si="0"/>
        <v>1.8739817844858533</v>
      </c>
      <c r="O24" s="201">
        <f t="shared" si="1"/>
        <v>2.0241908911631201</v>
      </c>
      <c r="P24" s="67">
        <f t="shared" si="8"/>
        <v>8.0155051623662543E-2</v>
      </c>
    </row>
    <row r="25" spans="1:16" ht="20.100000000000001" customHeight="1" x14ac:dyDescent="0.25">
      <c r="A25" s="14" t="s">
        <v>160</v>
      </c>
      <c r="B25" s="25">
        <v>13692.130000000005</v>
      </c>
      <c r="C25" s="188">
        <v>15145.559999999992</v>
      </c>
      <c r="D25" s="345">
        <f t="shared" si="2"/>
        <v>7.5437433512853145E-3</v>
      </c>
      <c r="E25" s="295">
        <f t="shared" si="3"/>
        <v>7.8837686570854496E-3</v>
      </c>
      <c r="F25" s="67">
        <f t="shared" si="4"/>
        <v>0.1061507595969354</v>
      </c>
      <c r="H25" s="25">
        <v>4502.8109999999997</v>
      </c>
      <c r="I25" s="188">
        <v>4381.4619999999986</v>
      </c>
      <c r="J25" s="345">
        <f t="shared" si="5"/>
        <v>1.1720951614208865E-2</v>
      </c>
      <c r="K25" s="295">
        <f t="shared" si="6"/>
        <v>1.0568652797114646E-2</v>
      </c>
      <c r="L25" s="67">
        <f t="shared" si="7"/>
        <v>-2.6949609921447088E-2</v>
      </c>
      <c r="N25" s="40">
        <f t="shared" si="0"/>
        <v>3.2886125095218919</v>
      </c>
      <c r="O25" s="201">
        <f t="shared" si="1"/>
        <v>2.8929019461809276</v>
      </c>
      <c r="P25" s="67">
        <f t="shared" si="8"/>
        <v>-0.12032751265015831</v>
      </c>
    </row>
    <row r="26" spans="1:16" ht="20.100000000000001" customHeight="1" x14ac:dyDescent="0.25">
      <c r="A26" s="14" t="s">
        <v>191</v>
      </c>
      <c r="B26" s="25">
        <v>59473.520000000004</v>
      </c>
      <c r="C26" s="188">
        <v>71097.290000000023</v>
      </c>
      <c r="D26" s="345">
        <f t="shared" si="2"/>
        <v>3.2767215259972997E-2</v>
      </c>
      <c r="E26" s="295">
        <f t="shared" si="3"/>
        <v>3.7008508533571238E-2</v>
      </c>
      <c r="F26" s="67">
        <f t="shared" si="4"/>
        <v>0.19544445998824381</v>
      </c>
      <c r="H26" s="25">
        <v>3345.2489999999989</v>
      </c>
      <c r="I26" s="188">
        <v>4371.503999999999</v>
      </c>
      <c r="J26" s="345">
        <f t="shared" si="5"/>
        <v>8.7077831306889356E-3</v>
      </c>
      <c r="K26" s="295">
        <f t="shared" si="6"/>
        <v>1.0544632813704163E-2</v>
      </c>
      <c r="L26" s="67">
        <f t="shared" si="7"/>
        <v>0.30677985405570718</v>
      </c>
      <c r="N26" s="40">
        <f t="shared" si="0"/>
        <v>0.5624770486091959</v>
      </c>
      <c r="O26" s="201">
        <f t="shared" si="1"/>
        <v>0.61486225424344554</v>
      </c>
      <c r="P26" s="67">
        <f t="shared" si="8"/>
        <v>9.3133054519787928E-2</v>
      </c>
    </row>
    <row r="27" spans="1:16" ht="20.100000000000001" customHeight="1" x14ac:dyDescent="0.25">
      <c r="A27" s="14" t="s">
        <v>190</v>
      </c>
      <c r="B27" s="25">
        <v>11264.109999999995</v>
      </c>
      <c r="C27" s="188">
        <v>13568.750000000002</v>
      </c>
      <c r="D27" s="345">
        <f t="shared" si="2"/>
        <v>6.20601432506457E-3</v>
      </c>
      <c r="E27" s="295">
        <f t="shared" si="3"/>
        <v>7.0629865099625403E-3</v>
      </c>
      <c r="F27" s="67">
        <f t="shared" si="4"/>
        <v>0.20460027467771602</v>
      </c>
      <c r="H27" s="25">
        <v>3259.2029999999995</v>
      </c>
      <c r="I27" s="188">
        <v>3871.7620000000011</v>
      </c>
      <c r="J27" s="345">
        <f t="shared" si="5"/>
        <v>8.4838028209232794E-3</v>
      </c>
      <c r="K27" s="295">
        <f t="shared" si="6"/>
        <v>9.3391905010387459E-3</v>
      </c>
      <c r="L27" s="67">
        <f t="shared" si="7"/>
        <v>0.18794748286621044</v>
      </c>
      <c r="N27" s="40">
        <f t="shared" si="0"/>
        <v>2.893440316190095</v>
      </c>
      <c r="O27" s="201">
        <f t="shared" si="1"/>
        <v>2.8534404421925386</v>
      </c>
      <c r="P27" s="67">
        <f t="shared" si="8"/>
        <v>-1.3824330079918783E-2</v>
      </c>
    </row>
    <row r="28" spans="1:16" ht="20.100000000000001" customHeight="1" x14ac:dyDescent="0.25">
      <c r="A28" s="14" t="s">
        <v>163</v>
      </c>
      <c r="B28" s="25">
        <v>13517.140000000003</v>
      </c>
      <c r="C28" s="188">
        <v>13213.650000000003</v>
      </c>
      <c r="D28" s="345">
        <f t="shared" si="2"/>
        <v>7.4473317886547064E-3</v>
      </c>
      <c r="E28" s="295">
        <f t="shared" si="3"/>
        <v>6.8781451273968886E-3</v>
      </c>
      <c r="F28" s="67">
        <f t="shared" si="4"/>
        <v>-2.2452234718290977E-2</v>
      </c>
      <c r="H28" s="25">
        <v>3558.7529999999992</v>
      </c>
      <c r="I28" s="188">
        <v>3733.0729999999999</v>
      </c>
      <c r="J28" s="345">
        <f t="shared" si="5"/>
        <v>9.2635404239530886E-3</v>
      </c>
      <c r="K28" s="295">
        <f t="shared" si="6"/>
        <v>9.0046547027643233E-3</v>
      </c>
      <c r="L28" s="67">
        <f t="shared" si="7"/>
        <v>4.8983450101763359E-2</v>
      </c>
      <c r="N28" s="40">
        <f t="shared" si="0"/>
        <v>2.6327706896577223</v>
      </c>
      <c r="O28" s="201">
        <f t="shared" si="1"/>
        <v>2.8251641295175816</v>
      </c>
      <c r="P28" s="67">
        <f t="shared" si="8"/>
        <v>7.3076413610815322E-2</v>
      </c>
    </row>
    <row r="29" spans="1:16" ht="20.100000000000001" customHeight="1" x14ac:dyDescent="0.25">
      <c r="A29" s="14" t="s">
        <v>164</v>
      </c>
      <c r="B29" s="25">
        <v>7416.8799999999983</v>
      </c>
      <c r="C29" s="188">
        <v>11543.18</v>
      </c>
      <c r="D29" s="345">
        <f t="shared" si="2"/>
        <v>4.0863648816715139E-3</v>
      </c>
      <c r="E29" s="295">
        <f t="shared" si="3"/>
        <v>6.0086098293556439E-3</v>
      </c>
      <c r="F29" s="67">
        <f>(C29-B29)/B29</f>
        <v>0.55633905361823344</v>
      </c>
      <c r="H29" s="25">
        <v>2015.9759999999997</v>
      </c>
      <c r="I29" s="188">
        <v>3243.6409999999996</v>
      </c>
      <c r="J29" s="345">
        <f t="shared" si="5"/>
        <v>5.247645782025123E-3</v>
      </c>
      <c r="K29" s="295">
        <f t="shared" si="6"/>
        <v>7.8240814430173659E-3</v>
      </c>
      <c r="L29" s="67">
        <f>(I29-H29)/H29</f>
        <v>0.60896806311186258</v>
      </c>
      <c r="N29" s="40">
        <f t="shared" si="0"/>
        <v>2.7180917043285047</v>
      </c>
      <c r="O29" s="201">
        <f t="shared" si="1"/>
        <v>2.8100064280380272</v>
      </c>
      <c r="P29" s="67">
        <f>(O29-N29)/N29</f>
        <v>3.3815902371193106E-2</v>
      </c>
    </row>
    <row r="30" spans="1:16" ht="20.100000000000001" customHeight="1" x14ac:dyDescent="0.25">
      <c r="A30" s="14" t="s">
        <v>193</v>
      </c>
      <c r="B30" s="25">
        <v>8684.010000000002</v>
      </c>
      <c r="C30" s="188">
        <v>10059.599999999999</v>
      </c>
      <c r="D30" s="345">
        <f t="shared" si="2"/>
        <v>4.7844961083480199E-3</v>
      </c>
      <c r="E30" s="295">
        <f t="shared" si="3"/>
        <v>5.2363570038226918E-3</v>
      </c>
      <c r="F30" s="67">
        <f t="shared" si="4"/>
        <v>0.15840493044112067</v>
      </c>
      <c r="H30" s="25">
        <v>3023.7070000000012</v>
      </c>
      <c r="I30" s="188">
        <v>3168.9320000000002</v>
      </c>
      <c r="J30" s="345">
        <f t="shared" si="5"/>
        <v>7.8707996943564052E-3</v>
      </c>
      <c r="K30" s="295">
        <f t="shared" si="6"/>
        <v>7.6438736763359176E-3</v>
      </c>
      <c r="L30" s="67">
        <f t="shared" si="7"/>
        <v>4.8028793795165649E-2</v>
      </c>
      <c r="N30" s="40">
        <f t="shared" si="0"/>
        <v>3.4819248250520212</v>
      </c>
      <c r="O30" s="201">
        <f t="shared" si="1"/>
        <v>3.1501570638991616</v>
      </c>
      <c r="P30" s="67">
        <f t="shared" si="8"/>
        <v>-9.5282861584440673E-2</v>
      </c>
    </row>
    <row r="31" spans="1:16" ht="20.100000000000001" customHeight="1" x14ac:dyDescent="0.25">
      <c r="A31" s="14" t="s">
        <v>198</v>
      </c>
      <c r="B31" s="25">
        <v>25850.509999999995</v>
      </c>
      <c r="C31" s="188">
        <v>25420.020000000008</v>
      </c>
      <c r="D31" s="345">
        <f t="shared" si="2"/>
        <v>1.4242459934271324E-2</v>
      </c>
      <c r="E31" s="295">
        <f t="shared" si="3"/>
        <v>1.3231967450426754E-2</v>
      </c>
      <c r="F31" s="67">
        <f t="shared" si="4"/>
        <v>-1.6653056361363359E-2</v>
      </c>
      <c r="H31" s="25">
        <v>2496.0209999999993</v>
      </c>
      <c r="I31" s="188">
        <v>2604.6139999999987</v>
      </c>
      <c r="J31" s="345">
        <f t="shared" si="5"/>
        <v>6.4972172647373419E-3</v>
      </c>
      <c r="K31" s="295">
        <f t="shared" si="6"/>
        <v>6.2826657030242332E-3</v>
      </c>
      <c r="L31" s="67">
        <f t="shared" si="7"/>
        <v>4.3506444857635183E-2</v>
      </c>
      <c r="N31" s="40">
        <f t="shared" si="0"/>
        <v>0.96555967367761786</v>
      </c>
      <c r="O31" s="201">
        <f t="shared" si="1"/>
        <v>1.0246309798340041</v>
      </c>
      <c r="P31" s="67">
        <f t="shared" si="8"/>
        <v>6.1178307013792108E-2</v>
      </c>
    </row>
    <row r="32" spans="1:16" ht="20.100000000000001" customHeight="1" thickBot="1" x14ac:dyDescent="0.3">
      <c r="A32" s="14" t="s">
        <v>17</v>
      </c>
      <c r="B32" s="25">
        <f>B33-SUM(B7:B31)</f>
        <v>150651.58999999985</v>
      </c>
      <c r="C32" s="188">
        <f>C33-SUM(C7:C31)</f>
        <v>177015.62000000034</v>
      </c>
      <c r="D32" s="345">
        <f t="shared" si="2"/>
        <v>8.3002201295420047E-2</v>
      </c>
      <c r="E32" s="295">
        <f t="shared" si="3"/>
        <v>9.2142528686331285E-2</v>
      </c>
      <c r="F32" s="67">
        <f t="shared" si="4"/>
        <v>0.17500001161621009</v>
      </c>
      <c r="H32" s="25">
        <f>H33-SUM(H7:H31)</f>
        <v>26975.477999999712</v>
      </c>
      <c r="I32" s="188">
        <f>I33-SUM(I7:I31)</f>
        <v>33828.593999999866</v>
      </c>
      <c r="J32" s="345">
        <f t="shared" si="5"/>
        <v>7.0217975484236916E-2</v>
      </c>
      <c r="K32" s="295">
        <f t="shared" si="6"/>
        <v>8.1598942225347262E-2</v>
      </c>
      <c r="L32" s="67">
        <f t="shared" si="7"/>
        <v>0.25404984482574239</v>
      </c>
      <c r="N32" s="40">
        <f t="shared" si="0"/>
        <v>1.7905870094036005</v>
      </c>
      <c r="O32" s="201">
        <f t="shared" si="1"/>
        <v>1.9110513524173631</v>
      </c>
      <c r="P32" s="67">
        <f t="shared" si="8"/>
        <v>6.7276453130242622E-2</v>
      </c>
    </row>
    <row r="33" spans="1:16" ht="26.25" customHeight="1" thickBot="1" x14ac:dyDescent="0.3">
      <c r="A33" s="18" t="s">
        <v>18</v>
      </c>
      <c r="B33" s="23">
        <v>1815031.2599999998</v>
      </c>
      <c r="C33" s="193">
        <v>1921106.5999999999</v>
      </c>
      <c r="D33" s="341">
        <f>SUM(D7:D32)</f>
        <v>0.99999999999999989</v>
      </c>
      <c r="E33" s="342">
        <f>SUM(E7:E32)</f>
        <v>1.0000000000000002</v>
      </c>
      <c r="F33" s="72">
        <f t="shared" si="4"/>
        <v>5.8442706931670203E-2</v>
      </c>
      <c r="G33" s="2"/>
      <c r="H33" s="47">
        <v>384167.69799999968</v>
      </c>
      <c r="I33" s="199">
        <v>414571.47699999984</v>
      </c>
      <c r="J33" s="341">
        <f>SUM(J7:J32)</f>
        <v>1</v>
      </c>
      <c r="K33" s="342">
        <f>SUM(K7:K32)</f>
        <v>1</v>
      </c>
      <c r="L33" s="72">
        <f t="shared" si="7"/>
        <v>7.9141945453207213E-2</v>
      </c>
      <c r="N33" s="35">
        <f t="shared" si="0"/>
        <v>2.1165899809350925</v>
      </c>
      <c r="O33" s="194">
        <f t="shared" si="1"/>
        <v>2.1579826803988902</v>
      </c>
      <c r="P33" s="72">
        <f t="shared" si="8"/>
        <v>1.9556314560985819E-2</v>
      </c>
    </row>
    <row r="35" spans="1:16" ht="15.75" thickBot="1" x14ac:dyDescent="0.3"/>
    <row r="36" spans="1:16" x14ac:dyDescent="0.25">
      <c r="A36" s="475" t="s">
        <v>2</v>
      </c>
      <c r="B36" s="462" t="s">
        <v>1</v>
      </c>
      <c r="C36" s="458"/>
      <c r="D36" s="462" t="s">
        <v>116</v>
      </c>
      <c r="E36" s="458"/>
      <c r="F36" s="176" t="s">
        <v>0</v>
      </c>
      <c r="H36" s="473" t="s">
        <v>19</v>
      </c>
      <c r="I36" s="474"/>
      <c r="J36" s="462" t="s">
        <v>116</v>
      </c>
      <c r="K36" s="463"/>
      <c r="L36" s="176" t="s">
        <v>0</v>
      </c>
      <c r="N36" s="470" t="s">
        <v>22</v>
      </c>
      <c r="O36" s="458"/>
      <c r="P36" s="176" t="s">
        <v>0</v>
      </c>
    </row>
    <row r="37" spans="1:16" x14ac:dyDescent="0.25">
      <c r="A37" s="476"/>
      <c r="B37" s="465" t="str">
        <f>B5</f>
        <v>jan-set</v>
      </c>
      <c r="C37" s="467"/>
      <c r="D37" s="465" t="str">
        <f>B5</f>
        <v>jan-set</v>
      </c>
      <c r="E37" s="467"/>
      <c r="F37" s="177" t="str">
        <f>F5</f>
        <v>2021/2020</v>
      </c>
      <c r="H37" s="468" t="str">
        <f>B5</f>
        <v>jan-set</v>
      </c>
      <c r="I37" s="467"/>
      <c r="J37" s="465" t="str">
        <f>B5</f>
        <v>jan-set</v>
      </c>
      <c r="K37" s="466"/>
      <c r="L37" s="177" t="str">
        <f>F37</f>
        <v>2021/2020</v>
      </c>
      <c r="N37" s="468" t="str">
        <f>B5</f>
        <v>jan-set</v>
      </c>
      <c r="O37" s="466"/>
      <c r="P37" s="177" t="str">
        <f>P5</f>
        <v>2021/2020</v>
      </c>
    </row>
    <row r="38" spans="1:16" ht="19.5" customHeight="1" thickBot="1" x14ac:dyDescent="0.3">
      <c r="A38" s="477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154</v>
      </c>
      <c r="B39" s="46">
        <v>126559.19000000003</v>
      </c>
      <c r="C39" s="195">
        <v>141790.44999999995</v>
      </c>
      <c r="D39" s="345">
        <f t="shared" ref="D39:D61" si="9">B39/$B$62</f>
        <v>0.18260133190748717</v>
      </c>
      <c r="E39" s="344">
        <f t="shared" ref="E39:E61" si="10">C39/$C$62</f>
        <v>0.19147257662676728</v>
      </c>
      <c r="F39" s="67">
        <f>(C39-B39)/B39</f>
        <v>0.1203489055200173</v>
      </c>
      <c r="H39" s="46">
        <v>24649.677</v>
      </c>
      <c r="I39" s="195">
        <v>27243.203000000016</v>
      </c>
      <c r="J39" s="345">
        <f t="shared" ref="J39:J61" si="11">H39/$H$62</f>
        <v>0.17404791296095096</v>
      </c>
      <c r="K39" s="344">
        <f t="shared" ref="K39:K61" si="12">I39/$I$62</f>
        <v>0.17895921216702329</v>
      </c>
      <c r="L39" s="67">
        <f>(I39-H39)/H39</f>
        <v>0.10521541519590769</v>
      </c>
      <c r="N39" s="40">
        <f t="shared" ref="N39:N62" si="13">(H39/B39)*10</f>
        <v>1.9476797378365009</v>
      </c>
      <c r="O39" s="200">
        <f t="shared" ref="O39:O62" si="14">(I39/C39)*10</f>
        <v>1.9213707975396104</v>
      </c>
      <c r="P39" s="76">
        <f t="shared" si="8"/>
        <v>-1.3507836933250002E-2</v>
      </c>
    </row>
    <row r="40" spans="1:16" ht="20.100000000000001" customHeight="1" x14ac:dyDescent="0.25">
      <c r="A40" s="45" t="s">
        <v>153</v>
      </c>
      <c r="B40" s="25">
        <v>141903.01999999996</v>
      </c>
      <c r="C40" s="188">
        <v>160596.91000000003</v>
      </c>
      <c r="D40" s="345">
        <f t="shared" si="9"/>
        <v>0.20473961988611633</v>
      </c>
      <c r="E40" s="295">
        <f t="shared" si="10"/>
        <v>0.21686865480712605</v>
      </c>
      <c r="F40" s="67">
        <f t="shared" ref="F40:F62" si="15">(C40-B40)/B40</f>
        <v>0.13173708353775754</v>
      </c>
      <c r="H40" s="25">
        <v>23307.379999999994</v>
      </c>
      <c r="I40" s="188">
        <v>24557.708999999992</v>
      </c>
      <c r="J40" s="345">
        <f t="shared" si="11"/>
        <v>0.16457014205856768</v>
      </c>
      <c r="K40" s="295">
        <f t="shared" si="12"/>
        <v>0.16131833893639499</v>
      </c>
      <c r="L40" s="67">
        <f t="shared" ref="L40:L62" si="16">(I40-H40)/H40</f>
        <v>5.3645197358089938E-2</v>
      </c>
      <c r="N40" s="40">
        <f t="shared" si="13"/>
        <v>1.6424865376367606</v>
      </c>
      <c r="O40" s="201">
        <f t="shared" si="14"/>
        <v>1.5291520241578738</v>
      </c>
      <c r="P40" s="67">
        <f t="shared" si="8"/>
        <v>-6.9001791419218902E-2</v>
      </c>
    </row>
    <row r="41" spans="1:16" ht="20.100000000000001" customHeight="1" x14ac:dyDescent="0.25">
      <c r="A41" s="45" t="s">
        <v>157</v>
      </c>
      <c r="B41" s="25">
        <v>94912.709999999992</v>
      </c>
      <c r="C41" s="188">
        <v>93961.789999999979</v>
      </c>
      <c r="D41" s="345">
        <f t="shared" si="9"/>
        <v>0.13694135732813295</v>
      </c>
      <c r="E41" s="295">
        <f t="shared" si="10"/>
        <v>0.1268851748179318</v>
      </c>
      <c r="F41" s="67">
        <f t="shared" si="15"/>
        <v>-1.001888998849588E-2</v>
      </c>
      <c r="H41" s="25">
        <v>20671.605999999989</v>
      </c>
      <c r="I41" s="188">
        <v>20667.864000000005</v>
      </c>
      <c r="J41" s="345">
        <f t="shared" si="11"/>
        <v>0.14595931142834326</v>
      </c>
      <c r="K41" s="295">
        <f t="shared" si="12"/>
        <v>0.13576614536165887</v>
      </c>
      <c r="L41" s="67">
        <f t="shared" si="16"/>
        <v>-1.8102125204900966E-4</v>
      </c>
      <c r="N41" s="40">
        <f t="shared" si="13"/>
        <v>2.1779597274169067</v>
      </c>
      <c r="O41" s="201">
        <f t="shared" si="14"/>
        <v>2.1996030514105795</v>
      </c>
      <c r="P41" s="67">
        <f t="shared" si="8"/>
        <v>9.9374307620197222E-3</v>
      </c>
    </row>
    <row r="42" spans="1:16" ht="20.100000000000001" customHeight="1" x14ac:dyDescent="0.25">
      <c r="A42" s="45" t="s">
        <v>158</v>
      </c>
      <c r="B42" s="25">
        <v>79698.520000000033</v>
      </c>
      <c r="C42" s="188">
        <v>90074.680000000037</v>
      </c>
      <c r="D42" s="345">
        <f t="shared" si="9"/>
        <v>0.11499011571625503</v>
      </c>
      <c r="E42" s="295">
        <f t="shared" si="10"/>
        <v>0.12163605566123499</v>
      </c>
      <c r="F42" s="67">
        <f t="shared" si="15"/>
        <v>0.13019263092965841</v>
      </c>
      <c r="H42" s="25">
        <v>16782.967999999997</v>
      </c>
      <c r="I42" s="188">
        <v>19647.747999999992</v>
      </c>
      <c r="J42" s="345">
        <f t="shared" si="11"/>
        <v>0.11850218376859156</v>
      </c>
      <c r="K42" s="295">
        <f t="shared" si="12"/>
        <v>0.1290650553437569</v>
      </c>
      <c r="L42" s="67">
        <f t="shared" si="16"/>
        <v>0.17069567194551022</v>
      </c>
      <c r="N42" s="40">
        <f t="shared" si="13"/>
        <v>2.1058067326720735</v>
      </c>
      <c r="O42" s="201">
        <f t="shared" si="14"/>
        <v>2.1812731391329931</v>
      </c>
      <c r="P42" s="67">
        <f t="shared" si="8"/>
        <v>3.5837289951656554E-2</v>
      </c>
    </row>
    <row r="43" spans="1:16" ht="20.100000000000001" customHeight="1" x14ac:dyDescent="0.25">
      <c r="A43" s="45" t="s">
        <v>156</v>
      </c>
      <c r="B43" s="25">
        <v>47458.619999999995</v>
      </c>
      <c r="C43" s="188">
        <v>40782.470000000023</v>
      </c>
      <c r="D43" s="345">
        <f t="shared" si="9"/>
        <v>6.8473946637073971E-2</v>
      </c>
      <c r="E43" s="295">
        <f t="shared" si="10"/>
        <v>5.5072288804385944E-2</v>
      </c>
      <c r="F43" s="67">
        <f t="shared" si="15"/>
        <v>-0.14067307477545646</v>
      </c>
      <c r="H43" s="25">
        <v>11492.77</v>
      </c>
      <c r="I43" s="188">
        <v>10491.161999999998</v>
      </c>
      <c r="J43" s="345">
        <f t="shared" si="11"/>
        <v>8.1148837473214289E-2</v>
      </c>
      <c r="K43" s="295">
        <f t="shared" si="12"/>
        <v>6.8915908538236523E-2</v>
      </c>
      <c r="L43" s="67">
        <f t="shared" si="16"/>
        <v>-8.7151139368490102E-2</v>
      </c>
      <c r="N43" s="40">
        <f t="shared" si="13"/>
        <v>2.4216401572569959</v>
      </c>
      <c r="O43" s="201">
        <f t="shared" si="14"/>
        <v>2.5724685140453714</v>
      </c>
      <c r="P43" s="67">
        <f t="shared" si="8"/>
        <v>6.2283554530752218E-2</v>
      </c>
    </row>
    <row r="44" spans="1:16" ht="20.100000000000001" customHeight="1" x14ac:dyDescent="0.25">
      <c r="A44" s="45" t="s">
        <v>155</v>
      </c>
      <c r="B44" s="25">
        <v>34418.869999999995</v>
      </c>
      <c r="C44" s="188">
        <v>32150.449999999979</v>
      </c>
      <c r="D44" s="345">
        <f t="shared" si="9"/>
        <v>4.9660016824938986E-2</v>
      </c>
      <c r="E44" s="295">
        <f t="shared" si="10"/>
        <v>4.3415684915380753E-2</v>
      </c>
      <c r="F44" s="67">
        <f t="shared" si="15"/>
        <v>-6.5906289195433107E-2</v>
      </c>
      <c r="H44" s="25">
        <v>7459.6330000000044</v>
      </c>
      <c r="I44" s="188">
        <v>7659.8949999999968</v>
      </c>
      <c r="J44" s="345">
        <f t="shared" si="11"/>
        <v>5.2671422635868138E-2</v>
      </c>
      <c r="K44" s="295">
        <f t="shared" si="12"/>
        <v>5.0317459899341478E-2</v>
      </c>
      <c r="L44" s="67">
        <f t="shared" si="16"/>
        <v>2.6846092830571197E-2</v>
      </c>
      <c r="N44" s="40">
        <f t="shared" si="13"/>
        <v>2.1673090952724494</v>
      </c>
      <c r="O44" s="201">
        <f t="shared" si="14"/>
        <v>2.3825156413051767</v>
      </c>
      <c r="P44" s="67">
        <f t="shared" si="8"/>
        <v>9.9296656163238198E-2</v>
      </c>
    </row>
    <row r="45" spans="1:16" ht="20.100000000000001" customHeight="1" x14ac:dyDescent="0.25">
      <c r="A45" s="45" t="s">
        <v>161</v>
      </c>
      <c r="B45" s="25">
        <v>36393.590000000004</v>
      </c>
      <c r="C45" s="188">
        <v>33316.03</v>
      </c>
      <c r="D45" s="345">
        <f t="shared" si="9"/>
        <v>5.2509169874546485E-2</v>
      </c>
      <c r="E45" s="295">
        <f t="shared" si="10"/>
        <v>4.4989673896053503E-2</v>
      </c>
      <c r="F45" s="67">
        <f t="shared" si="15"/>
        <v>-8.456324314254253E-2</v>
      </c>
      <c r="H45" s="25">
        <v>7461.3909999999978</v>
      </c>
      <c r="I45" s="188">
        <v>7445.2429999999995</v>
      </c>
      <c r="J45" s="345">
        <f t="shared" si="11"/>
        <v>5.2683835627364305E-2</v>
      </c>
      <c r="K45" s="295">
        <f t="shared" si="12"/>
        <v>4.8907421850215044E-2</v>
      </c>
      <c r="L45" s="67">
        <f t="shared" si="16"/>
        <v>-2.1642077194451172E-3</v>
      </c>
      <c r="N45" s="40">
        <f t="shared" si="13"/>
        <v>2.0501937291704384</v>
      </c>
      <c r="O45" s="201">
        <f t="shared" si="14"/>
        <v>2.2347329498742798</v>
      </c>
      <c r="P45" s="67">
        <f t="shared" si="8"/>
        <v>9.0010625863396226E-2</v>
      </c>
    </row>
    <row r="46" spans="1:16" ht="20.100000000000001" customHeight="1" x14ac:dyDescent="0.25">
      <c r="A46" s="45" t="s">
        <v>159</v>
      </c>
      <c r="B46" s="25">
        <v>34922.210000000021</v>
      </c>
      <c r="C46" s="188">
        <v>35067.040000000008</v>
      </c>
      <c r="D46" s="345">
        <f t="shared" si="9"/>
        <v>5.0386242667584784E-2</v>
      </c>
      <c r="E46" s="295">
        <f t="shared" si="10"/>
        <v>4.7354222399843694E-2</v>
      </c>
      <c r="F46" s="67">
        <f t="shared" si="15"/>
        <v>4.14721748709452E-3</v>
      </c>
      <c r="H46" s="25">
        <v>6225.9179999999988</v>
      </c>
      <c r="I46" s="188">
        <v>7291.9480000000012</v>
      </c>
      <c r="J46" s="345">
        <f t="shared" si="11"/>
        <v>4.3960334010300327E-2</v>
      </c>
      <c r="K46" s="295">
        <f t="shared" si="12"/>
        <v>4.7900434807276536E-2</v>
      </c>
      <c r="L46" s="67">
        <f t="shared" si="16"/>
        <v>0.17122454873321535</v>
      </c>
      <c r="N46" s="40">
        <f t="shared" si="13"/>
        <v>1.7827961059738187</v>
      </c>
      <c r="O46" s="201">
        <f t="shared" si="14"/>
        <v>2.0794307132851815</v>
      </c>
      <c r="P46" s="67">
        <f t="shared" si="8"/>
        <v>0.16638728697992738</v>
      </c>
    </row>
    <row r="47" spans="1:16" ht="20.100000000000001" customHeight="1" x14ac:dyDescent="0.25">
      <c r="A47" s="45" t="s">
        <v>162</v>
      </c>
      <c r="B47" s="25">
        <v>36041.64</v>
      </c>
      <c r="C47" s="188">
        <v>33599.889999999992</v>
      </c>
      <c r="D47" s="345">
        <f t="shared" si="9"/>
        <v>5.200137159640611E-2</v>
      </c>
      <c r="E47" s="295">
        <f t="shared" si="10"/>
        <v>4.5372995943492332E-2</v>
      </c>
      <c r="F47" s="67">
        <f t="shared" si="15"/>
        <v>-6.7748027004320754E-2</v>
      </c>
      <c r="H47" s="25">
        <v>7166.6490000000022</v>
      </c>
      <c r="I47" s="188">
        <v>6830.0769999999984</v>
      </c>
      <c r="J47" s="345">
        <f t="shared" si="11"/>
        <v>5.0602703693589435E-2</v>
      </c>
      <c r="K47" s="295">
        <f t="shared" si="12"/>
        <v>4.4866427745669436E-2</v>
      </c>
      <c r="L47" s="67">
        <f t="shared" si="16"/>
        <v>-4.696365065458119E-2</v>
      </c>
      <c r="N47" s="40">
        <f t="shared" si="13"/>
        <v>1.9884358758369491</v>
      </c>
      <c r="O47" s="201">
        <f t="shared" si="14"/>
        <v>2.0327676667989092</v>
      </c>
      <c r="P47" s="67">
        <f t="shared" si="8"/>
        <v>2.2294805430072232E-2</v>
      </c>
    </row>
    <row r="48" spans="1:16" ht="20.100000000000001" customHeight="1" x14ac:dyDescent="0.25">
      <c r="A48" s="45" t="s">
        <v>160</v>
      </c>
      <c r="B48" s="25">
        <v>13692.130000000005</v>
      </c>
      <c r="C48" s="188">
        <v>15145.559999999992</v>
      </c>
      <c r="D48" s="345">
        <f t="shared" si="9"/>
        <v>1.9755192607114998E-2</v>
      </c>
      <c r="E48" s="295">
        <f t="shared" si="10"/>
        <v>2.0452431018134869E-2</v>
      </c>
      <c r="F48" s="67">
        <f t="shared" si="15"/>
        <v>0.1061507595969354</v>
      </c>
      <c r="H48" s="25">
        <v>4502.8109999999997</v>
      </c>
      <c r="I48" s="188">
        <v>4381.4619999999986</v>
      </c>
      <c r="J48" s="345">
        <f t="shared" si="11"/>
        <v>3.1793717094451682E-2</v>
      </c>
      <c r="K48" s="295">
        <f t="shared" si="12"/>
        <v>2.8781600594458348E-2</v>
      </c>
      <c r="L48" s="67">
        <f t="shared" si="16"/>
        <v>-2.6949609921447088E-2</v>
      </c>
      <c r="N48" s="40">
        <f t="shared" si="13"/>
        <v>3.2886125095218919</v>
      </c>
      <c r="O48" s="201">
        <f t="shared" si="14"/>
        <v>2.8929019461809276</v>
      </c>
      <c r="P48" s="67">
        <f t="shared" si="8"/>
        <v>-0.12032751265015831</v>
      </c>
    </row>
    <row r="49" spans="1:16" ht="20.100000000000001" customHeight="1" x14ac:dyDescent="0.25">
      <c r="A49" s="45" t="s">
        <v>163</v>
      </c>
      <c r="B49" s="25">
        <v>13517.140000000003</v>
      </c>
      <c r="C49" s="188">
        <v>13213.650000000003</v>
      </c>
      <c r="D49" s="345">
        <f t="shared" si="9"/>
        <v>1.9502714639529305E-2</v>
      </c>
      <c r="E49" s="295">
        <f t="shared" si="10"/>
        <v>1.7843596745368149E-2</v>
      </c>
      <c r="F49" s="67">
        <f t="shared" si="15"/>
        <v>-2.2452234718290977E-2</v>
      </c>
      <c r="H49" s="25">
        <v>3558.7529999999992</v>
      </c>
      <c r="I49" s="188">
        <v>3733.0729999999999</v>
      </c>
      <c r="J49" s="345">
        <f t="shared" si="11"/>
        <v>2.5127855930668908E-2</v>
      </c>
      <c r="K49" s="295">
        <f t="shared" si="12"/>
        <v>2.4522366295988973E-2</v>
      </c>
      <c r="L49" s="67">
        <f t="shared" si="16"/>
        <v>4.8983450101763359E-2</v>
      </c>
      <c r="N49" s="40">
        <f t="shared" si="13"/>
        <v>2.6327706896577223</v>
      </c>
      <c r="O49" s="201">
        <f t="shared" si="14"/>
        <v>2.8251641295175816</v>
      </c>
      <c r="P49" s="67">
        <f t="shared" si="8"/>
        <v>7.3076413610815322E-2</v>
      </c>
    </row>
    <row r="50" spans="1:16" ht="20.100000000000001" customHeight="1" x14ac:dyDescent="0.25">
      <c r="A50" s="45" t="s">
        <v>164</v>
      </c>
      <c r="B50" s="25">
        <v>7416.8799999999983</v>
      </c>
      <c r="C50" s="188">
        <v>11543.18</v>
      </c>
      <c r="D50" s="345">
        <f t="shared" si="9"/>
        <v>1.0701175999925433E-2</v>
      </c>
      <c r="E50" s="295">
        <f t="shared" si="10"/>
        <v>1.5587808749225131E-2</v>
      </c>
      <c r="F50" s="67">
        <f t="shared" si="15"/>
        <v>0.55633905361823344</v>
      </c>
      <c r="H50" s="25">
        <v>2015.9759999999997</v>
      </c>
      <c r="I50" s="188">
        <v>3243.6409999999996</v>
      </c>
      <c r="J50" s="345">
        <f t="shared" si="11"/>
        <v>1.4234523859252435E-2</v>
      </c>
      <c r="K50" s="295">
        <f t="shared" si="12"/>
        <v>2.1307312429917111E-2</v>
      </c>
      <c r="L50" s="67">
        <f t="shared" si="16"/>
        <v>0.60896806311186258</v>
      </c>
      <c r="N50" s="40">
        <f t="shared" si="13"/>
        <v>2.7180917043285047</v>
      </c>
      <c r="O50" s="201">
        <f t="shared" si="14"/>
        <v>2.8100064280380272</v>
      </c>
      <c r="P50" s="67">
        <f t="shared" si="8"/>
        <v>3.3815902371193106E-2</v>
      </c>
    </row>
    <row r="51" spans="1:16" ht="20.100000000000001" customHeight="1" x14ac:dyDescent="0.25">
      <c r="A51" s="45" t="s">
        <v>166</v>
      </c>
      <c r="B51" s="25">
        <v>3949.1000000000008</v>
      </c>
      <c r="C51" s="188">
        <v>12798.280000000004</v>
      </c>
      <c r="D51" s="345">
        <f t="shared" si="9"/>
        <v>5.6978155425604221E-3</v>
      </c>
      <c r="E51" s="295">
        <f t="shared" si="10"/>
        <v>1.7282684750565536E-2</v>
      </c>
      <c r="F51" s="67">
        <f t="shared" si="15"/>
        <v>2.2408092983211372</v>
      </c>
      <c r="H51" s="25">
        <v>927.13400000000001</v>
      </c>
      <c r="I51" s="188">
        <v>2026.1650000000002</v>
      </c>
      <c r="J51" s="345">
        <f t="shared" si="11"/>
        <v>6.5463631728374496E-3</v>
      </c>
      <c r="K51" s="295">
        <f t="shared" si="12"/>
        <v>1.3309774629671721E-2</v>
      </c>
      <c r="L51" s="67">
        <f t="shared" si="16"/>
        <v>1.1854068559668831</v>
      </c>
      <c r="N51" s="40">
        <f t="shared" si="13"/>
        <v>2.3477096047200625</v>
      </c>
      <c r="O51" s="201">
        <f t="shared" si="14"/>
        <v>1.5831541425879099</v>
      </c>
      <c r="P51" s="67">
        <f t="shared" si="8"/>
        <v>-0.32566015004369209</v>
      </c>
    </row>
    <row r="52" spans="1:16" ht="20.100000000000001" customHeight="1" x14ac:dyDescent="0.25">
      <c r="A52" s="45" t="s">
        <v>167</v>
      </c>
      <c r="B52" s="25">
        <v>6373.4500000000007</v>
      </c>
      <c r="C52" s="188">
        <v>5670.5300000000007</v>
      </c>
      <c r="D52" s="345">
        <f t="shared" si="9"/>
        <v>9.1957009115321772E-3</v>
      </c>
      <c r="E52" s="295">
        <f t="shared" si="10"/>
        <v>7.6574338394397026E-3</v>
      </c>
      <c r="F52" s="67">
        <f t="shared" si="15"/>
        <v>-0.11028877609457986</v>
      </c>
      <c r="H52" s="25">
        <v>1416.914</v>
      </c>
      <c r="I52" s="188">
        <v>1389.1179999999995</v>
      </c>
      <c r="J52" s="345">
        <f t="shared" si="11"/>
        <v>1.0004631076713616E-2</v>
      </c>
      <c r="K52" s="295">
        <f t="shared" si="12"/>
        <v>9.1250453512030441E-3</v>
      </c>
      <c r="L52" s="67">
        <f t="shared" si="16"/>
        <v>-1.961728093589343E-2</v>
      </c>
      <c r="N52" s="40">
        <f t="shared" ref="N52" si="17">(H52/B52)*10</f>
        <v>2.2231507268433894</v>
      </c>
      <c r="O52" s="201">
        <f t="shared" ref="O52" si="18">(I52/C52)*10</f>
        <v>2.4497145769443058</v>
      </c>
      <c r="P52" s="67">
        <f t="shared" ref="P52" si="19">(O52-N52)/N52</f>
        <v>0.10191115130669084</v>
      </c>
    </row>
    <row r="53" spans="1:16" ht="20.100000000000001" customHeight="1" x14ac:dyDescent="0.25">
      <c r="A53" s="45" t="s">
        <v>165</v>
      </c>
      <c r="B53" s="25">
        <v>3907.0700000000006</v>
      </c>
      <c r="C53" s="188">
        <v>5628.9100000000017</v>
      </c>
      <c r="D53" s="345">
        <f t="shared" si="9"/>
        <v>5.6371740831763053E-3</v>
      </c>
      <c r="E53" s="295">
        <f t="shared" si="10"/>
        <v>7.6012305574894318E-3</v>
      </c>
      <c r="F53" s="67">
        <f t="shared" si="15"/>
        <v>0.44069852856488384</v>
      </c>
      <c r="H53" s="25">
        <v>1014.9490000000003</v>
      </c>
      <c r="I53" s="188">
        <v>1345.1900000000005</v>
      </c>
      <c r="J53" s="345">
        <f t="shared" si="11"/>
        <v>7.1664125745665658E-3</v>
      </c>
      <c r="K53" s="295">
        <f t="shared" si="12"/>
        <v>8.8364845578164201E-3</v>
      </c>
      <c r="L53" s="67">
        <f t="shared" si="16"/>
        <v>0.3253769401221146</v>
      </c>
      <c r="N53" s="40">
        <f t="shared" ref="N53" si="20">(H53/B53)*10</f>
        <v>2.5977241257515225</v>
      </c>
      <c r="O53" s="201">
        <f t="shared" ref="O53" si="21">(I53/C53)*10</f>
        <v>2.3897877208909009</v>
      </c>
      <c r="P53" s="67">
        <f t="shared" ref="P53" si="22">(O53-N53)/N53</f>
        <v>-8.004560715255532E-2</v>
      </c>
    </row>
    <row r="54" spans="1:16" ht="20.100000000000001" customHeight="1" x14ac:dyDescent="0.25">
      <c r="A54" s="45" t="s">
        <v>194</v>
      </c>
      <c r="B54" s="25">
        <v>2972.5300000000007</v>
      </c>
      <c r="C54" s="188">
        <v>4281.2000000000007</v>
      </c>
      <c r="D54" s="345">
        <f t="shared" si="9"/>
        <v>4.2888069774700902E-3</v>
      </c>
      <c r="E54" s="295">
        <f t="shared" si="10"/>
        <v>5.7812948266580478E-3</v>
      </c>
      <c r="F54" s="67">
        <f t="shared" si="15"/>
        <v>0.44025459793509225</v>
      </c>
      <c r="H54" s="25">
        <v>840.33199999999988</v>
      </c>
      <c r="I54" s="188">
        <v>1229.0330000000001</v>
      </c>
      <c r="J54" s="345">
        <f t="shared" si="11"/>
        <v>5.9334664220671868E-3</v>
      </c>
      <c r="K54" s="295">
        <f t="shared" si="12"/>
        <v>8.0734551442894955E-3</v>
      </c>
      <c r="L54" s="67">
        <f t="shared" si="16"/>
        <v>0.46255646577781201</v>
      </c>
      <c r="N54" s="40">
        <f t="shared" ref="N54" si="23">(H54/B54)*10</f>
        <v>2.8269924946089686</v>
      </c>
      <c r="O54" s="201">
        <f t="shared" ref="O54" si="24">(I54/C54)*10</f>
        <v>2.8707675418107073</v>
      </c>
      <c r="P54" s="67">
        <f t="shared" ref="P54" si="25">(O54-N54)/N54</f>
        <v>1.5484670470550233E-2</v>
      </c>
    </row>
    <row r="55" spans="1:16" ht="20.100000000000001" customHeight="1" x14ac:dyDescent="0.25">
      <c r="A55" s="45" t="s">
        <v>195</v>
      </c>
      <c r="B55" s="25"/>
      <c r="C55" s="188">
        <v>3977.53</v>
      </c>
      <c r="D55" s="345">
        <f t="shared" si="9"/>
        <v>0</v>
      </c>
      <c r="E55" s="295">
        <f t="shared" si="10"/>
        <v>5.3712215294490287E-3</v>
      </c>
      <c r="F55" s="67"/>
      <c r="H55" s="25"/>
      <c r="I55" s="188">
        <v>1065.0899999999997</v>
      </c>
      <c r="J55" s="345">
        <f t="shared" si="11"/>
        <v>0</v>
      </c>
      <c r="K55" s="295">
        <f t="shared" si="12"/>
        <v>6.9965219319833519E-3</v>
      </c>
      <c r="L55" s="67"/>
      <c r="N55" s="40"/>
      <c r="O55" s="201">
        <f t="shared" ref="O55" si="26">(I55/C55)*10</f>
        <v>2.6777673581343189</v>
      </c>
      <c r="P55" s="67"/>
    </row>
    <row r="56" spans="1:16" ht="20.100000000000001" customHeight="1" x14ac:dyDescent="0.25">
      <c r="A56" s="45" t="s">
        <v>168</v>
      </c>
      <c r="B56" s="25">
        <v>2202.4199999999996</v>
      </c>
      <c r="C56" s="188">
        <v>1697.6799999999992</v>
      </c>
      <c r="D56" s="345">
        <f t="shared" si="9"/>
        <v>3.1776817267848167E-3</v>
      </c>
      <c r="E56" s="295">
        <f t="shared" si="10"/>
        <v>2.2925321408298672E-3</v>
      </c>
      <c r="F56" s="67">
        <f t="shared" si="15"/>
        <v>-0.22917518002924081</v>
      </c>
      <c r="H56" s="25">
        <v>678.52600000000007</v>
      </c>
      <c r="I56" s="188">
        <v>577.35799999999983</v>
      </c>
      <c r="J56" s="345">
        <f t="shared" si="11"/>
        <v>4.7909769442310429E-3</v>
      </c>
      <c r="K56" s="295">
        <f t="shared" si="12"/>
        <v>3.792635279277849E-3</v>
      </c>
      <c r="L56" s="67">
        <f t="shared" si="16"/>
        <v>-0.14909966604080052</v>
      </c>
      <c r="N56" s="40">
        <f t="shared" si="13"/>
        <v>3.0808201887015203</v>
      </c>
      <c r="O56" s="201">
        <f t="shared" si="14"/>
        <v>3.4008647094858873</v>
      </c>
      <c r="P56" s="67">
        <f t="shared" si="8"/>
        <v>0.10388289519722239</v>
      </c>
    </row>
    <row r="57" spans="1:16" ht="20.100000000000001" customHeight="1" x14ac:dyDescent="0.25">
      <c r="A57" s="45" t="s">
        <v>169</v>
      </c>
      <c r="B57" s="25">
        <v>2626.0100000000007</v>
      </c>
      <c r="C57" s="188">
        <v>1607.28</v>
      </c>
      <c r="D57" s="345">
        <f t="shared" si="9"/>
        <v>3.7888431776655681E-3</v>
      </c>
      <c r="E57" s="295">
        <f t="shared" si="10"/>
        <v>2.170456775901837E-3</v>
      </c>
      <c r="F57" s="67">
        <f t="shared" si="15"/>
        <v>-0.38793835514716257</v>
      </c>
      <c r="H57" s="25">
        <v>623.43200000000002</v>
      </c>
      <c r="I57" s="188">
        <v>449.28400000000005</v>
      </c>
      <c r="J57" s="345">
        <f t="shared" si="11"/>
        <v>4.4019659354186096E-3</v>
      </c>
      <c r="K57" s="295">
        <f t="shared" si="12"/>
        <v>2.9513237000527745E-3</v>
      </c>
      <c r="L57" s="67">
        <f t="shared" si="16"/>
        <v>-0.27933760217633996</v>
      </c>
      <c r="N57" s="40">
        <f t="shared" si="13"/>
        <v>2.3740655976176779</v>
      </c>
      <c r="O57" s="201">
        <f t="shared" si="14"/>
        <v>2.7953063560798368</v>
      </c>
      <c r="P57" s="67">
        <f t="shared" si="8"/>
        <v>0.17743433832867325</v>
      </c>
    </row>
    <row r="58" spans="1:16" ht="20.100000000000001" customHeight="1" x14ac:dyDescent="0.25">
      <c r="A58" s="45" t="s">
        <v>196</v>
      </c>
      <c r="B58" s="25">
        <v>1274.4200000000005</v>
      </c>
      <c r="C58" s="188">
        <v>1938.71</v>
      </c>
      <c r="D58" s="345">
        <f t="shared" si="9"/>
        <v>1.8387506226101781E-3</v>
      </c>
      <c r="E58" s="295">
        <f t="shared" si="10"/>
        <v>2.6180169329604367E-3</v>
      </c>
      <c r="F58" s="67">
        <f t="shared" si="15"/>
        <v>0.5212488818442893</v>
      </c>
      <c r="H58" s="25">
        <v>325.3420000000001</v>
      </c>
      <c r="I58" s="188">
        <v>421.50799999999998</v>
      </c>
      <c r="J58" s="345">
        <f t="shared" si="11"/>
        <v>2.2971942430946145E-3</v>
      </c>
      <c r="K58" s="295">
        <f t="shared" si="12"/>
        <v>2.7688645715446014E-3</v>
      </c>
      <c r="L58" s="67">
        <f t="shared" si="16"/>
        <v>0.29558433894179004</v>
      </c>
      <c r="N58" s="40">
        <f t="shared" si="13"/>
        <v>2.5528632632883976</v>
      </c>
      <c r="O58" s="201">
        <f t="shared" si="14"/>
        <v>2.174167358707594</v>
      </c>
      <c r="P58" s="67">
        <f t="shared" si="8"/>
        <v>-0.1483416327175304</v>
      </c>
    </row>
    <row r="59" spans="1:16" ht="20.100000000000001" customHeight="1" x14ac:dyDescent="0.25">
      <c r="A59" s="45" t="s">
        <v>170</v>
      </c>
      <c r="B59" s="25">
        <v>273.05999999999995</v>
      </c>
      <c r="C59" s="188">
        <v>220.23</v>
      </c>
      <c r="D59" s="345">
        <f t="shared" si="9"/>
        <v>3.9397470614862835E-4</v>
      </c>
      <c r="E59" s="295">
        <f t="shared" si="10"/>
        <v>2.9739665506748144E-4</v>
      </c>
      <c r="F59" s="67">
        <f>(C59-B59)/B59</f>
        <v>-0.19347396176664458</v>
      </c>
      <c r="H59" s="25">
        <v>89.457999999999998</v>
      </c>
      <c r="I59" s="188">
        <v>130.63099999999997</v>
      </c>
      <c r="J59" s="345">
        <f t="shared" si="11"/>
        <v>6.3165039435043109E-4</v>
      </c>
      <c r="K59" s="295">
        <f t="shared" si="12"/>
        <v>8.5810838191788241E-4</v>
      </c>
      <c r="L59" s="67">
        <f>(I59-H59)/H59</f>
        <v>0.46024950255986019</v>
      </c>
      <c r="N59" s="40">
        <f t="shared" si="13"/>
        <v>3.2761297883249108</v>
      </c>
      <c r="O59" s="201">
        <f t="shared" si="14"/>
        <v>5.9315715388457511</v>
      </c>
      <c r="P59" s="67">
        <f>(O59-N59)/N59</f>
        <v>0.81054229291647539</v>
      </c>
    </row>
    <row r="60" spans="1:16" ht="20.100000000000001" customHeight="1" x14ac:dyDescent="0.25">
      <c r="A60" s="45" t="s">
        <v>211</v>
      </c>
      <c r="B60" s="25">
        <v>275.00000000000006</v>
      </c>
      <c r="C60" s="188">
        <v>666.34000000000037</v>
      </c>
      <c r="D60" s="345">
        <f t="shared" si="9"/>
        <v>3.9677376470692463E-4</v>
      </c>
      <c r="E60" s="295">
        <f t="shared" si="10"/>
        <v>8.9981967551044679E-4</v>
      </c>
      <c r="F60" s="67">
        <f>(C60-B60)/B60</f>
        <v>1.4230545454545462</v>
      </c>
      <c r="H60" s="25">
        <v>80.938999999999993</v>
      </c>
      <c r="I60" s="188">
        <v>127.56200000000001</v>
      </c>
      <c r="J60" s="345">
        <f t="shared" si="11"/>
        <v>5.714989298702132E-4</v>
      </c>
      <c r="K60" s="295">
        <f t="shared" si="12"/>
        <v>8.379482773170912E-4</v>
      </c>
      <c r="L60" s="67">
        <f>(I60-H60)/H60</f>
        <v>0.57602639024450542</v>
      </c>
      <c r="N60" s="40">
        <f t="shared" si="13"/>
        <v>2.943236363636363</v>
      </c>
      <c r="O60" s="201">
        <f t="shared" si="14"/>
        <v>1.9143680403397656</v>
      </c>
      <c r="P60" s="67">
        <f>(O60-N60)/N60</f>
        <v>-0.34957040352186752</v>
      </c>
    </row>
    <row r="61" spans="1:16" ht="20.100000000000001" customHeight="1" thickBot="1" x14ac:dyDescent="0.3">
      <c r="A61" s="14" t="s">
        <v>17</v>
      </c>
      <c r="B61" s="25">
        <f>B62-SUM(B39:B60)</f>
        <v>2302.5999999999767</v>
      </c>
      <c r="C61" s="188">
        <f>C62-SUM(C39:C60)</f>
        <v>797.3599999997532</v>
      </c>
      <c r="D61" s="345">
        <f t="shared" si="9"/>
        <v>3.3222228022332916E-3</v>
      </c>
      <c r="E61" s="295">
        <f t="shared" si="10"/>
        <v>1.0767479311834609E-3</v>
      </c>
      <c r="F61" s="67">
        <f t="shared" si="15"/>
        <v>-0.65371319378104698</v>
      </c>
      <c r="H61" s="25">
        <f>H62-SUM(H39:H60)</f>
        <v>333.25399999995716</v>
      </c>
      <c r="I61" s="188">
        <f>I62-SUM(I39:I60)</f>
        <v>277.38899999996647</v>
      </c>
      <c r="J61" s="345">
        <f t="shared" si="11"/>
        <v>2.3530597656870431E-3</v>
      </c>
      <c r="K61" s="295">
        <f t="shared" si="12"/>
        <v>1.8221542049880256E-3</v>
      </c>
      <c r="L61" s="67">
        <f t="shared" si="16"/>
        <v>-0.16763489710550472</v>
      </c>
      <c r="N61" s="40">
        <f t="shared" si="13"/>
        <v>1.4472943628939483</v>
      </c>
      <c r="O61" s="201">
        <f t="shared" si="14"/>
        <v>3.4788426808474511</v>
      </c>
      <c r="P61" s="67">
        <f t="shared" si="8"/>
        <v>1.4036870245879387</v>
      </c>
    </row>
    <row r="62" spans="1:16" ht="26.25" customHeight="1" thickBot="1" x14ac:dyDescent="0.3">
      <c r="A62" s="18" t="s">
        <v>18</v>
      </c>
      <c r="B62" s="47">
        <v>693090.18</v>
      </c>
      <c r="C62" s="199">
        <v>740526.14999999991</v>
      </c>
      <c r="D62" s="351">
        <f>SUM(D39:D61)</f>
        <v>1.0000000000000002</v>
      </c>
      <c r="E62" s="352">
        <f>SUM(E39:E61)</f>
        <v>0.99999999999999989</v>
      </c>
      <c r="F62" s="72">
        <f t="shared" si="15"/>
        <v>6.844126690699881E-2</v>
      </c>
      <c r="G62" s="2"/>
      <c r="H62" s="47">
        <v>141625.81199999998</v>
      </c>
      <c r="I62" s="199">
        <v>152231.353</v>
      </c>
      <c r="J62" s="351">
        <f>SUM(J39:J61)</f>
        <v>0.99999999999999944</v>
      </c>
      <c r="K62" s="352">
        <f>SUM(K39:K61)</f>
        <v>0.99999999999999956</v>
      </c>
      <c r="L62" s="72">
        <f t="shared" si="16"/>
        <v>7.4884237909965373E-2</v>
      </c>
      <c r="M62" s="2"/>
      <c r="N62" s="35">
        <f t="shared" si="13"/>
        <v>2.0433966038878228</v>
      </c>
      <c r="O62" s="194">
        <f t="shared" si="14"/>
        <v>2.0557188020976711</v>
      </c>
      <c r="P62" s="72">
        <f t="shared" si="8"/>
        <v>6.0302528576213262E-3</v>
      </c>
    </row>
    <row r="64" spans="1:16" ht="15.75" thickBot="1" x14ac:dyDescent="0.3"/>
    <row r="65" spans="1:16" x14ac:dyDescent="0.25">
      <c r="A65" s="475" t="s">
        <v>15</v>
      </c>
      <c r="B65" s="462" t="s">
        <v>1</v>
      </c>
      <c r="C65" s="458"/>
      <c r="D65" s="462" t="s">
        <v>116</v>
      </c>
      <c r="E65" s="458"/>
      <c r="F65" s="176" t="s">
        <v>0</v>
      </c>
      <c r="H65" s="473" t="s">
        <v>19</v>
      </c>
      <c r="I65" s="474"/>
      <c r="J65" s="462" t="s">
        <v>116</v>
      </c>
      <c r="K65" s="463"/>
      <c r="L65" s="176" t="s">
        <v>0</v>
      </c>
      <c r="N65" s="470" t="s">
        <v>22</v>
      </c>
      <c r="O65" s="458"/>
      <c r="P65" s="176" t="s">
        <v>0</v>
      </c>
    </row>
    <row r="66" spans="1:16" x14ac:dyDescent="0.25">
      <c r="A66" s="476"/>
      <c r="B66" s="465" t="str">
        <f>B5</f>
        <v>jan-set</v>
      </c>
      <c r="C66" s="467"/>
      <c r="D66" s="465" t="str">
        <f>B5</f>
        <v>jan-set</v>
      </c>
      <c r="E66" s="467"/>
      <c r="F66" s="177" t="str">
        <f>F37</f>
        <v>2021/2020</v>
      </c>
      <c r="H66" s="468" t="str">
        <f>B5</f>
        <v>jan-set</v>
      </c>
      <c r="I66" s="467"/>
      <c r="J66" s="465" t="str">
        <f>B5</f>
        <v>jan-set</v>
      </c>
      <c r="K66" s="466"/>
      <c r="L66" s="177" t="str">
        <f>F66</f>
        <v>2021/2020</v>
      </c>
      <c r="N66" s="468" t="str">
        <f>B5</f>
        <v>jan-set</v>
      </c>
      <c r="O66" s="466"/>
      <c r="P66" s="177" t="str">
        <f>P37</f>
        <v>2021/2020</v>
      </c>
    </row>
    <row r="67" spans="1:16" ht="19.5" customHeight="1" thickBot="1" x14ac:dyDescent="0.3">
      <c r="A67" s="477"/>
      <c r="B67" s="120">
        <f>B6</f>
        <v>2020</v>
      </c>
      <c r="C67" s="180">
        <f>C6</f>
        <v>2021</v>
      </c>
      <c r="D67" s="120">
        <f>B6</f>
        <v>2020</v>
      </c>
      <c r="E67" s="180">
        <f>C6</f>
        <v>2021</v>
      </c>
      <c r="F67" s="178" t="s">
        <v>1</v>
      </c>
      <c r="H67" s="31">
        <f>B6</f>
        <v>2020</v>
      </c>
      <c r="I67" s="180">
        <f>C6</f>
        <v>2021</v>
      </c>
      <c r="J67" s="120">
        <f>B6</f>
        <v>2020</v>
      </c>
      <c r="K67" s="180">
        <f>C6</f>
        <v>2021</v>
      </c>
      <c r="L67" s="357">
        <v>1000</v>
      </c>
      <c r="N67" s="31">
        <f>B6</f>
        <v>2020</v>
      </c>
      <c r="O67" s="180">
        <f>C6</f>
        <v>2021</v>
      </c>
      <c r="P67" s="178" t="s">
        <v>23</v>
      </c>
    </row>
    <row r="68" spans="1:16" ht="20.100000000000001" customHeight="1" x14ac:dyDescent="0.25">
      <c r="A68" s="45" t="s">
        <v>183</v>
      </c>
      <c r="B68" s="46">
        <v>162803.03000000003</v>
      </c>
      <c r="C68" s="195">
        <v>191637.4599999999</v>
      </c>
      <c r="D68" s="345">
        <f>B68/$B$96</f>
        <v>0.14510835987929063</v>
      </c>
      <c r="E68" s="344">
        <f>C68/$C$96</f>
        <v>0.16232477845961274</v>
      </c>
      <c r="F68" s="76">
        <f t="shared" ref="F68:F80" si="27">(C68-B68)/B68</f>
        <v>0.17711236701184169</v>
      </c>
      <c r="H68" s="25">
        <v>43247.853999999999</v>
      </c>
      <c r="I68" s="195">
        <v>50381.639999999963</v>
      </c>
      <c r="J68" s="343">
        <f>H68/$H$96</f>
        <v>0.17831086709699276</v>
      </c>
      <c r="K68" s="344">
        <f>I68/$I$96</f>
        <v>0.19204702365696813</v>
      </c>
      <c r="L68" s="76">
        <f t="shared" ref="L68:L80" si="28">(I68-H68)/H68</f>
        <v>0.16495121353304523</v>
      </c>
      <c r="N68" s="49">
        <f t="shared" ref="N68:N96" si="29">(H68/B68)*10</f>
        <v>2.6564526471036802</v>
      </c>
      <c r="O68" s="197">
        <f t="shared" ref="O68:O96" si="30">(I68/C68)*10</f>
        <v>2.6290079194328704</v>
      </c>
      <c r="P68" s="76">
        <f t="shared" si="8"/>
        <v>-1.0331344584942153E-2</v>
      </c>
    </row>
    <row r="69" spans="1:16" ht="20.100000000000001" customHeight="1" x14ac:dyDescent="0.25">
      <c r="A69" s="45" t="s">
        <v>181</v>
      </c>
      <c r="B69" s="25">
        <v>171729.84000000003</v>
      </c>
      <c r="C69" s="188">
        <v>186421.50999999989</v>
      </c>
      <c r="D69" s="345">
        <f t="shared" ref="D69:D95" si="31">B69/$B$96</f>
        <v>0.15306493635120305</v>
      </c>
      <c r="E69" s="295">
        <f t="shared" ref="E69:E95" si="32">C69/$C$96</f>
        <v>0.15790665515425051</v>
      </c>
      <c r="F69" s="67">
        <f t="shared" si="27"/>
        <v>8.5551060898908807E-2</v>
      </c>
      <c r="H69" s="25">
        <v>46211.073999999993</v>
      </c>
      <c r="I69" s="188">
        <v>50014.478000000003</v>
      </c>
      <c r="J69" s="294">
        <f t="shared" ref="J69:J96" si="33">H69/$H$96</f>
        <v>0.19052822076266018</v>
      </c>
      <c r="K69" s="295">
        <f t="shared" ref="K69:K96" si="34">I69/$I$96</f>
        <v>0.19064745886908244</v>
      </c>
      <c r="L69" s="67">
        <f t="shared" si="28"/>
        <v>8.2305033637608382E-2</v>
      </c>
      <c r="N69" s="48">
        <f t="shared" si="29"/>
        <v>2.6909169658575345</v>
      </c>
      <c r="O69" s="191">
        <f t="shared" si="30"/>
        <v>2.6828705550126717</v>
      </c>
      <c r="P69" s="67">
        <f t="shared" si="8"/>
        <v>-2.990211495544451E-3</v>
      </c>
    </row>
    <row r="70" spans="1:16" ht="20.100000000000001" customHeight="1" x14ac:dyDescent="0.25">
      <c r="A70" s="45" t="s">
        <v>182</v>
      </c>
      <c r="B70" s="25">
        <v>139572.68999999997</v>
      </c>
      <c r="C70" s="188">
        <v>136572.38000000003</v>
      </c>
      <c r="D70" s="345">
        <f t="shared" si="31"/>
        <v>0.12440286971219555</v>
      </c>
      <c r="E70" s="295">
        <f t="shared" si="32"/>
        <v>0.11568240012783546</v>
      </c>
      <c r="F70" s="67">
        <f t="shared" si="27"/>
        <v>-2.1496397325292935E-2</v>
      </c>
      <c r="H70" s="25">
        <v>32012.130000000008</v>
      </c>
      <c r="I70" s="188">
        <v>32561.332000000006</v>
      </c>
      <c r="J70" s="294">
        <f t="shared" si="33"/>
        <v>0.13198598612365034</v>
      </c>
      <c r="K70" s="295">
        <f t="shared" si="34"/>
        <v>0.12411876423447904</v>
      </c>
      <c r="L70" s="67">
        <f t="shared" si="28"/>
        <v>1.7156059281278609E-2</v>
      </c>
      <c r="N70" s="48">
        <f t="shared" si="29"/>
        <v>2.2935812156375301</v>
      </c>
      <c r="O70" s="191">
        <f t="shared" si="30"/>
        <v>2.3841813403266459</v>
      </c>
      <c r="P70" s="67">
        <f t="shared" si="8"/>
        <v>3.9501598666490757E-2</v>
      </c>
    </row>
    <row r="71" spans="1:16" ht="20.100000000000001" customHeight="1" x14ac:dyDescent="0.25">
      <c r="A71" s="45" t="s">
        <v>184</v>
      </c>
      <c r="B71" s="25">
        <v>91758.259999999966</v>
      </c>
      <c r="C71" s="188">
        <v>93239.210000000021</v>
      </c>
      <c r="D71" s="345">
        <f t="shared" si="31"/>
        <v>8.1785275212491515E-2</v>
      </c>
      <c r="E71" s="295">
        <f t="shared" si="32"/>
        <v>7.8977430127696951E-2</v>
      </c>
      <c r="F71" s="67">
        <f t="shared" si="27"/>
        <v>1.6139691402169743E-2</v>
      </c>
      <c r="H71" s="25">
        <v>28245.165000000005</v>
      </c>
      <c r="I71" s="188">
        <v>30142.643999999997</v>
      </c>
      <c r="J71" s="294">
        <f t="shared" si="33"/>
        <v>0.11645479247242262</v>
      </c>
      <c r="K71" s="295">
        <f t="shared" si="34"/>
        <v>0.11489909946066805</v>
      </c>
      <c r="L71" s="67">
        <f t="shared" si="28"/>
        <v>6.7178895927851437E-2</v>
      </c>
      <c r="N71" s="48">
        <f t="shared" si="29"/>
        <v>3.0782149748698391</v>
      </c>
      <c r="O71" s="191">
        <f t="shared" si="30"/>
        <v>3.2328291927827344</v>
      </c>
      <c r="P71" s="67">
        <f t="shared" si="8"/>
        <v>5.0228531527247572E-2</v>
      </c>
    </row>
    <row r="72" spans="1:16" ht="20.100000000000001" customHeight="1" x14ac:dyDescent="0.25">
      <c r="A72" s="45" t="s">
        <v>185</v>
      </c>
      <c r="B72" s="25">
        <v>77954.960000000006</v>
      </c>
      <c r="C72" s="188">
        <v>71621.14</v>
      </c>
      <c r="D72" s="345">
        <f t="shared" si="31"/>
        <v>6.9482222720644124E-2</v>
      </c>
      <c r="E72" s="295">
        <f t="shared" si="32"/>
        <v>6.0666039319895566E-2</v>
      </c>
      <c r="F72" s="67">
        <f t="shared" si="27"/>
        <v>-8.1249737027637575E-2</v>
      </c>
      <c r="H72" s="25">
        <v>21447.627000000004</v>
      </c>
      <c r="I72" s="188">
        <v>21323.217999999997</v>
      </c>
      <c r="J72" s="294">
        <f t="shared" si="33"/>
        <v>8.8428548790949815E-2</v>
      </c>
      <c r="K72" s="295">
        <f t="shared" si="34"/>
        <v>8.1280810860636751E-2</v>
      </c>
      <c r="L72" s="67">
        <f t="shared" si="28"/>
        <v>-5.800595096138463E-3</v>
      </c>
      <c r="N72" s="48">
        <f t="shared" si="29"/>
        <v>2.7512844596418242</v>
      </c>
      <c r="O72" s="191">
        <f t="shared" si="30"/>
        <v>2.9772240430688477</v>
      </c>
      <c r="P72" s="67">
        <f t="shared" ref="P72:P80" si="35">(O72-N72)/N72</f>
        <v>8.2121491521977119E-2</v>
      </c>
    </row>
    <row r="73" spans="1:16" ht="20.100000000000001" customHeight="1" x14ac:dyDescent="0.25">
      <c r="A73" s="45" t="s">
        <v>186</v>
      </c>
      <c r="B73" s="25">
        <v>161360.33000000002</v>
      </c>
      <c r="C73" s="188">
        <v>143898.10999999999</v>
      </c>
      <c r="D73" s="345">
        <f t="shared" si="31"/>
        <v>0.14382246347553296</v>
      </c>
      <c r="E73" s="295">
        <f t="shared" si="32"/>
        <v>0.12188759351385159</v>
      </c>
      <c r="F73" s="67">
        <f t="shared" si="27"/>
        <v>-0.10821879206617901</v>
      </c>
      <c r="H73" s="25">
        <v>18242.091999999997</v>
      </c>
      <c r="I73" s="188">
        <v>15907.454</v>
      </c>
      <c r="J73" s="294">
        <f t="shared" si="33"/>
        <v>7.5212130576077008E-2</v>
      </c>
      <c r="K73" s="295">
        <f t="shared" si="34"/>
        <v>6.0636755664566187E-2</v>
      </c>
      <c r="L73" s="67">
        <f t="shared" si="28"/>
        <v>-0.12798082588334703</v>
      </c>
      <c r="N73" s="48">
        <f t="shared" si="29"/>
        <v>1.1305190067471971</v>
      </c>
      <c r="O73" s="191">
        <f t="shared" si="30"/>
        <v>1.1054664998727224</v>
      </c>
      <c r="P73" s="67">
        <f t="shared" si="35"/>
        <v>-2.2160181938521664E-2</v>
      </c>
    </row>
    <row r="74" spans="1:16" ht="20.100000000000001" customHeight="1" x14ac:dyDescent="0.25">
      <c r="A74" s="45" t="s">
        <v>188</v>
      </c>
      <c r="B74" s="25">
        <v>38122.419999999984</v>
      </c>
      <c r="C74" s="188">
        <v>38432.29</v>
      </c>
      <c r="D74" s="345">
        <f t="shared" si="31"/>
        <v>3.3978985777042746E-2</v>
      </c>
      <c r="E74" s="295">
        <f t="shared" si="32"/>
        <v>3.2553723890650574E-2</v>
      </c>
      <c r="F74" s="67">
        <f t="shared" si="27"/>
        <v>8.1282877634740215E-3</v>
      </c>
      <c r="H74" s="25">
        <v>8949.8120000000017</v>
      </c>
      <c r="I74" s="188">
        <v>9140.770999999997</v>
      </c>
      <c r="J74" s="294">
        <f t="shared" si="33"/>
        <v>3.6900067644398522E-2</v>
      </c>
      <c r="K74" s="295">
        <f t="shared" si="34"/>
        <v>3.4843206066335453E-2</v>
      </c>
      <c r="L74" s="67">
        <f t="shared" si="28"/>
        <v>2.1336649306152491E-2</v>
      </c>
      <c r="N74" s="48">
        <f t="shared" si="29"/>
        <v>2.3476505426465595</v>
      </c>
      <c r="O74" s="191">
        <f t="shared" si="30"/>
        <v>2.3784091450184199</v>
      </c>
      <c r="P74" s="67">
        <f t="shared" si="35"/>
        <v>1.3101865807159522E-2</v>
      </c>
    </row>
    <row r="75" spans="1:16" ht="20.100000000000001" customHeight="1" x14ac:dyDescent="0.25">
      <c r="A75" s="45" t="s">
        <v>187</v>
      </c>
      <c r="B75" s="25">
        <v>25421.130000000005</v>
      </c>
      <c r="C75" s="188">
        <v>30379.97</v>
      </c>
      <c r="D75" s="345">
        <f t="shared" si="31"/>
        <v>2.2658168466386849E-2</v>
      </c>
      <c r="E75" s="295">
        <f t="shared" si="32"/>
        <v>2.5733079012107987E-2</v>
      </c>
      <c r="F75" s="67">
        <f t="shared" si="27"/>
        <v>0.19506764648148983</v>
      </c>
      <c r="H75" s="25">
        <v>7022.2029999999995</v>
      </c>
      <c r="I75" s="188">
        <v>7887.4939999999988</v>
      </c>
      <c r="J75" s="294">
        <f t="shared" si="33"/>
        <v>2.8952537294939622E-2</v>
      </c>
      <c r="K75" s="295">
        <f t="shared" si="34"/>
        <v>3.0065907874618512E-2</v>
      </c>
      <c r="L75" s="67">
        <f t="shared" si="28"/>
        <v>0.12322215692141046</v>
      </c>
      <c r="N75" s="48">
        <f t="shared" si="29"/>
        <v>2.7623488806359116</v>
      </c>
      <c r="O75" s="191">
        <f t="shared" si="30"/>
        <v>2.5962810364855522</v>
      </c>
      <c r="P75" s="67">
        <f t="shared" si="35"/>
        <v>-6.0118345410493337E-2</v>
      </c>
    </row>
    <row r="76" spans="1:16" ht="20.100000000000001" customHeight="1" x14ac:dyDescent="0.25">
      <c r="A76" s="45" t="s">
        <v>189</v>
      </c>
      <c r="B76" s="25">
        <v>23450.340000000011</v>
      </c>
      <c r="C76" s="188">
        <v>30501.15</v>
      </c>
      <c r="D76" s="345">
        <f t="shared" si="31"/>
        <v>2.0901578895747369E-2</v>
      </c>
      <c r="E76" s="295">
        <f t="shared" si="32"/>
        <v>2.5835723435874279E-2</v>
      </c>
      <c r="F76" s="67">
        <f t="shared" si="27"/>
        <v>0.30066984103428723</v>
      </c>
      <c r="H76" s="25">
        <v>4394.5510000000004</v>
      </c>
      <c r="I76" s="188">
        <v>6174.0150000000003</v>
      </c>
      <c r="J76" s="294">
        <f t="shared" si="33"/>
        <v>1.8118730222127476E-2</v>
      </c>
      <c r="K76" s="295">
        <f t="shared" si="34"/>
        <v>2.3534390797192727E-2</v>
      </c>
      <c r="L76" s="67">
        <f t="shared" si="28"/>
        <v>0.40492509928773152</v>
      </c>
      <c r="N76" s="48">
        <f t="shared" si="29"/>
        <v>1.8739817844858533</v>
      </c>
      <c r="O76" s="191">
        <f t="shared" si="30"/>
        <v>2.0241908911631201</v>
      </c>
      <c r="P76" s="67">
        <f t="shared" si="35"/>
        <v>8.0155051623662543E-2</v>
      </c>
    </row>
    <row r="77" spans="1:16" ht="20.100000000000001" customHeight="1" x14ac:dyDescent="0.25">
      <c r="A77" s="45" t="s">
        <v>191</v>
      </c>
      <c r="B77" s="25">
        <v>59473.520000000004</v>
      </c>
      <c r="C77" s="188">
        <v>71097.290000000023</v>
      </c>
      <c r="D77" s="345">
        <f t="shared" si="31"/>
        <v>5.3009486023989777E-2</v>
      </c>
      <c r="E77" s="295">
        <f t="shared" si="32"/>
        <v>6.0222316911990224E-2</v>
      </c>
      <c r="F77" s="67">
        <f t="shared" si="27"/>
        <v>0.19544445998824381</v>
      </c>
      <c r="H77" s="25">
        <v>3345.2489999999989</v>
      </c>
      <c r="I77" s="188">
        <v>4371.503999999999</v>
      </c>
      <c r="J77" s="294">
        <f t="shared" si="33"/>
        <v>1.379245892398147E-2</v>
      </c>
      <c r="K77" s="295">
        <f t="shared" si="34"/>
        <v>1.6663497498384951E-2</v>
      </c>
      <c r="L77" s="67">
        <f t="shared" si="28"/>
        <v>0.30677985405570718</v>
      </c>
      <c r="N77" s="48">
        <f t="shared" si="29"/>
        <v>0.5624770486091959</v>
      </c>
      <c r="O77" s="191">
        <f t="shared" si="30"/>
        <v>0.61486225424344554</v>
      </c>
      <c r="P77" s="67">
        <f t="shared" si="35"/>
        <v>9.3133054519787928E-2</v>
      </c>
    </row>
    <row r="78" spans="1:16" ht="20.100000000000001" customHeight="1" x14ac:dyDescent="0.25">
      <c r="A78" s="45" t="s">
        <v>190</v>
      </c>
      <c r="B78" s="25">
        <v>11264.109999999995</v>
      </c>
      <c r="C78" s="188">
        <v>13568.750000000002</v>
      </c>
      <c r="D78" s="345">
        <f t="shared" si="31"/>
        <v>1.003984095136261E-2</v>
      </c>
      <c r="E78" s="295">
        <f t="shared" si="32"/>
        <v>1.1493287052144564E-2</v>
      </c>
      <c r="F78" s="67">
        <f t="shared" si="27"/>
        <v>0.20460027467771602</v>
      </c>
      <c r="H78" s="25">
        <v>3259.2029999999995</v>
      </c>
      <c r="I78" s="188">
        <v>3871.7620000000011</v>
      </c>
      <c r="J78" s="294">
        <f t="shared" si="33"/>
        <v>1.3437691335508116E-2</v>
      </c>
      <c r="K78" s="295">
        <f t="shared" si="34"/>
        <v>1.4758558244792169E-2</v>
      </c>
      <c r="L78" s="67">
        <f t="shared" si="28"/>
        <v>0.18794748286621044</v>
      </c>
      <c r="N78" s="48">
        <f t="shared" si="29"/>
        <v>2.893440316190095</v>
      </c>
      <c r="O78" s="191">
        <f t="shared" si="30"/>
        <v>2.8534404421925386</v>
      </c>
      <c r="P78" s="67">
        <f t="shared" si="35"/>
        <v>-1.3824330079918783E-2</v>
      </c>
    </row>
    <row r="79" spans="1:16" ht="20.100000000000001" customHeight="1" x14ac:dyDescent="0.25">
      <c r="A79" s="45" t="s">
        <v>193</v>
      </c>
      <c r="B79" s="25">
        <v>8684.010000000002</v>
      </c>
      <c r="C79" s="188">
        <v>10059.599999999999</v>
      </c>
      <c r="D79" s="345">
        <f t="shared" si="31"/>
        <v>7.7401658204724992E-3</v>
      </c>
      <c r="E79" s="295">
        <f t="shared" si="32"/>
        <v>8.5208932605990544E-3</v>
      </c>
      <c r="F79" s="67">
        <f t="shared" si="27"/>
        <v>0.15840493044112067</v>
      </c>
      <c r="H79" s="25">
        <v>3023.7070000000012</v>
      </c>
      <c r="I79" s="188">
        <v>3168.9320000000002</v>
      </c>
      <c r="J79" s="294">
        <f t="shared" si="33"/>
        <v>1.2466741517792927E-2</v>
      </c>
      <c r="K79" s="295">
        <f t="shared" si="34"/>
        <v>1.2079478928659801E-2</v>
      </c>
      <c r="L79" s="67">
        <f t="shared" si="28"/>
        <v>4.8028793795165649E-2</v>
      </c>
      <c r="N79" s="48">
        <f t="shared" si="29"/>
        <v>3.4819248250520212</v>
      </c>
      <c r="O79" s="191">
        <f t="shared" si="30"/>
        <v>3.1501570638991616</v>
      </c>
      <c r="P79" s="67">
        <f t="shared" si="35"/>
        <v>-9.5282861584440673E-2</v>
      </c>
    </row>
    <row r="80" spans="1:16" ht="20.100000000000001" customHeight="1" x14ac:dyDescent="0.25">
      <c r="A80" s="45" t="s">
        <v>198</v>
      </c>
      <c r="B80" s="25">
        <v>25850.509999999995</v>
      </c>
      <c r="C80" s="188">
        <v>25420.020000000008</v>
      </c>
      <c r="D80" s="345">
        <f t="shared" si="31"/>
        <v>2.304088018597197E-2</v>
      </c>
      <c r="E80" s="295">
        <f t="shared" si="32"/>
        <v>2.1531798192999052E-2</v>
      </c>
      <c r="F80" s="67">
        <f t="shared" si="27"/>
        <v>-1.6653056361363359E-2</v>
      </c>
      <c r="H80" s="25">
        <v>2496.0209999999993</v>
      </c>
      <c r="I80" s="188">
        <v>2604.6139999999987</v>
      </c>
      <c r="J80" s="294">
        <f t="shared" si="33"/>
        <v>1.0291092566172251E-2</v>
      </c>
      <c r="K80" s="295">
        <f t="shared" si="34"/>
        <v>9.9283859452624097E-3</v>
      </c>
      <c r="L80" s="67">
        <f t="shared" si="28"/>
        <v>4.3506444857635183E-2</v>
      </c>
      <c r="N80" s="48">
        <f t="shared" si="29"/>
        <v>0.96555967367761786</v>
      </c>
      <c r="O80" s="191">
        <f t="shared" si="30"/>
        <v>1.0246309798340041</v>
      </c>
      <c r="P80" s="67">
        <f t="shared" si="35"/>
        <v>6.1178307013792108E-2</v>
      </c>
    </row>
    <row r="81" spans="1:16" ht="20.100000000000001" customHeight="1" x14ac:dyDescent="0.25">
      <c r="A81" s="45" t="s">
        <v>197</v>
      </c>
      <c r="B81" s="25">
        <v>11698.079999999996</v>
      </c>
      <c r="C81" s="188">
        <v>10013.76</v>
      </c>
      <c r="D81" s="345">
        <f t="shared" si="31"/>
        <v>1.0426643794877353E-2</v>
      </c>
      <c r="E81" s="295">
        <f t="shared" si="32"/>
        <v>8.4820649029043304E-3</v>
      </c>
      <c r="F81" s="67">
        <f t="shared" ref="F81:F83" si="36">(C81-B81)/B81</f>
        <v>-0.14398260227319326</v>
      </c>
      <c r="H81" s="25">
        <v>2779.1560000000004</v>
      </c>
      <c r="I81" s="188">
        <v>2558.3049999999989</v>
      </c>
      <c r="J81" s="294">
        <f t="shared" si="33"/>
        <v>1.1458457942394322E-2</v>
      </c>
      <c r="K81" s="295">
        <f t="shared" si="34"/>
        <v>9.7518631957343987E-3</v>
      </c>
      <c r="L81" s="67">
        <f t="shared" ref="L81:L87" si="37">(I81-H81)/H81</f>
        <v>-7.9466931687174613E-2</v>
      </c>
      <c r="N81" s="48">
        <f t="shared" si="29"/>
        <v>2.3757368730595116</v>
      </c>
      <c r="O81" s="191">
        <f t="shared" si="30"/>
        <v>2.5547896094973304</v>
      </c>
      <c r="P81" s="67">
        <f t="shared" ref="P81:P83" si="38">(O81-N81)/N81</f>
        <v>7.53672422515511E-2</v>
      </c>
    </row>
    <row r="82" spans="1:16" ht="20.100000000000001" customHeight="1" x14ac:dyDescent="0.25">
      <c r="A82" s="45" t="s">
        <v>200</v>
      </c>
      <c r="B82" s="25">
        <v>8470.5400000000009</v>
      </c>
      <c r="C82" s="188">
        <v>11157.469999999998</v>
      </c>
      <c r="D82" s="345">
        <f t="shared" si="31"/>
        <v>7.5498973618115493E-3</v>
      </c>
      <c r="E82" s="295">
        <f t="shared" si="32"/>
        <v>9.4508341214696538E-3</v>
      </c>
      <c r="F82" s="67">
        <f t="shared" si="36"/>
        <v>0.31720882021689245</v>
      </c>
      <c r="H82" s="25">
        <v>1739.1710000000003</v>
      </c>
      <c r="I82" s="188">
        <v>2207.1379999999999</v>
      </c>
      <c r="J82" s="294">
        <f t="shared" si="33"/>
        <v>7.1706006277200262E-3</v>
      </c>
      <c r="K82" s="295">
        <f t="shared" si="34"/>
        <v>8.4132688753322353E-3</v>
      </c>
      <c r="L82" s="67">
        <f t="shared" si="37"/>
        <v>0.26907474883148325</v>
      </c>
      <c r="N82" s="48">
        <f t="shared" si="29"/>
        <v>2.0531996779426107</v>
      </c>
      <c r="O82" s="191">
        <f t="shared" si="30"/>
        <v>1.9781706784781858</v>
      </c>
      <c r="P82" s="67">
        <f t="shared" si="38"/>
        <v>-3.6542475761347754E-2</v>
      </c>
    </row>
    <row r="83" spans="1:16" ht="20.100000000000001" customHeight="1" x14ac:dyDescent="0.25">
      <c r="A83" s="45" t="s">
        <v>202</v>
      </c>
      <c r="B83" s="25">
        <v>43339.17000000002</v>
      </c>
      <c r="C83" s="188">
        <v>39280.44</v>
      </c>
      <c r="D83" s="345">
        <f t="shared" si="31"/>
        <v>3.8628739755210688E-2</v>
      </c>
      <c r="E83" s="295">
        <f t="shared" si="32"/>
        <v>3.3272141682508805E-2</v>
      </c>
      <c r="F83" s="67">
        <f t="shared" si="36"/>
        <v>-9.3650386013391942E-2</v>
      </c>
      <c r="H83" s="25">
        <v>1872.9890000000005</v>
      </c>
      <c r="I83" s="188">
        <v>1680.25</v>
      </c>
      <c r="J83" s="294">
        <f t="shared" si="33"/>
        <v>7.7223321335927898E-3</v>
      </c>
      <c r="K83" s="295">
        <f t="shared" si="34"/>
        <v>6.4048532659838169E-3</v>
      </c>
      <c r="L83" s="67">
        <f t="shared" si="37"/>
        <v>-0.10290450184170886</v>
      </c>
      <c r="N83" s="48">
        <f t="shared" si="29"/>
        <v>0.43217002079181477</v>
      </c>
      <c r="O83" s="191">
        <f t="shared" si="30"/>
        <v>0.42775742837911185</v>
      </c>
      <c r="P83" s="67">
        <f t="shared" si="38"/>
        <v>-1.0210315848883366E-2</v>
      </c>
    </row>
    <row r="84" spans="1:16" ht="20.100000000000001" customHeight="1" x14ac:dyDescent="0.25">
      <c r="A84" s="45" t="s">
        <v>199</v>
      </c>
      <c r="B84" s="25">
        <v>6016.6200000000008</v>
      </c>
      <c r="C84" s="188">
        <v>8065.2299999999987</v>
      </c>
      <c r="D84" s="345">
        <f t="shared" si="31"/>
        <v>5.3626880299275613E-3</v>
      </c>
      <c r="E84" s="295">
        <f t="shared" si="32"/>
        <v>6.8315801773610593E-3</v>
      </c>
      <c r="F84" s="67">
        <f t="shared" ref="F84:F87" si="39">(C84-B84)/B84</f>
        <v>0.34049183760982038</v>
      </c>
      <c r="H84" s="25">
        <v>1325.0329999999999</v>
      </c>
      <c r="I84" s="188">
        <v>1626.6840000000004</v>
      </c>
      <c r="J84" s="294">
        <f t="shared" si="33"/>
        <v>5.463109988350626E-3</v>
      </c>
      <c r="K84" s="295">
        <f t="shared" si="34"/>
        <v>6.2006679542470598E-3</v>
      </c>
      <c r="L84" s="67">
        <f t="shared" ref="L84:L85" si="40">(I84-H84)/H84</f>
        <v>0.22765546216584837</v>
      </c>
      <c r="N84" s="48">
        <f t="shared" si="29"/>
        <v>2.2022879955855608</v>
      </c>
      <c r="O84" s="191">
        <f t="shared" si="30"/>
        <v>2.0169096231601586</v>
      </c>
      <c r="P84" s="67">
        <f t="shared" ref="P84:P86" si="41">(O84-N84)/N84</f>
        <v>-8.4175354357372473E-2</v>
      </c>
    </row>
    <row r="85" spans="1:16" ht="20.100000000000001" customHeight="1" x14ac:dyDescent="0.25">
      <c r="A85" s="45" t="s">
        <v>203</v>
      </c>
      <c r="B85" s="25">
        <v>5879.1900000000023</v>
      </c>
      <c r="C85" s="188">
        <v>5302.9000000000005</v>
      </c>
      <c r="D85" s="345">
        <f t="shared" si="31"/>
        <v>5.2401949663880764E-3</v>
      </c>
      <c r="E85" s="295">
        <f t="shared" si="32"/>
        <v>4.4917735170017436E-3</v>
      </c>
      <c r="F85" s="67">
        <f t="shared" si="39"/>
        <v>-9.8022006432859216E-2</v>
      </c>
      <c r="H85" s="25">
        <v>1278.1790000000001</v>
      </c>
      <c r="I85" s="188">
        <v>1284.3650000000002</v>
      </c>
      <c r="J85" s="294">
        <f t="shared" si="33"/>
        <v>5.2699309842094621E-3</v>
      </c>
      <c r="K85" s="295">
        <f t="shared" si="34"/>
        <v>4.8958008421159391E-3</v>
      </c>
      <c r="L85" s="67">
        <f t="shared" si="40"/>
        <v>4.8396977262184313E-3</v>
      </c>
      <c r="N85" s="48">
        <f t="shared" si="29"/>
        <v>2.1740732992129859</v>
      </c>
      <c r="O85" s="191">
        <f t="shared" si="30"/>
        <v>2.4220049406928288</v>
      </c>
      <c r="P85" s="67">
        <f t="shared" si="41"/>
        <v>0.11404014831036016</v>
      </c>
    </row>
    <row r="86" spans="1:16" ht="20.100000000000001" customHeight="1" x14ac:dyDescent="0.25">
      <c r="A86" s="45" t="s">
        <v>192</v>
      </c>
      <c r="B86" s="25">
        <v>4832.3600000000006</v>
      </c>
      <c r="C86" s="188">
        <v>3680.8300000000004</v>
      </c>
      <c r="D86" s="345">
        <f t="shared" si="31"/>
        <v>4.3071424035921744E-3</v>
      </c>
      <c r="E86" s="295">
        <f t="shared" si="32"/>
        <v>3.1178137838891035E-3</v>
      </c>
      <c r="F86" s="67">
        <f t="shared" si="39"/>
        <v>-0.23829557400524798</v>
      </c>
      <c r="H86" s="25">
        <v>1478.816</v>
      </c>
      <c r="I86" s="188">
        <v>1263.9170000000006</v>
      </c>
      <c r="J86" s="294">
        <f t="shared" si="33"/>
        <v>6.0971571730913275E-3</v>
      </c>
      <c r="K86" s="295">
        <f t="shared" si="34"/>
        <v>4.8178562269795997E-3</v>
      </c>
      <c r="L86" s="67">
        <f t="shared" si="37"/>
        <v>-0.14531828165234853</v>
      </c>
      <c r="N86" s="48">
        <f t="shared" si="29"/>
        <v>3.0602355784751136</v>
      </c>
      <c r="O86" s="191">
        <f t="shared" si="30"/>
        <v>3.4337825979466601</v>
      </c>
      <c r="P86" s="67">
        <f t="shared" si="41"/>
        <v>0.12206479203724616</v>
      </c>
    </row>
    <row r="87" spans="1:16" ht="20.100000000000001" customHeight="1" x14ac:dyDescent="0.25">
      <c r="A87" s="45" t="s">
        <v>205</v>
      </c>
      <c r="B87" s="25">
        <v>1459.8499999999995</v>
      </c>
      <c r="C87" s="188">
        <v>2479.0800000000004</v>
      </c>
      <c r="D87" s="345">
        <f t="shared" si="31"/>
        <v>1.3011824114685232E-3</v>
      </c>
      <c r="E87" s="295">
        <f t="shared" si="32"/>
        <v>2.0998823078935457E-3</v>
      </c>
      <c r="F87" s="67">
        <f t="shared" si="39"/>
        <v>0.69817446997979338</v>
      </c>
      <c r="H87" s="25">
        <v>494.19799999999998</v>
      </c>
      <c r="I87" s="188">
        <v>850.60599999999977</v>
      </c>
      <c r="J87" s="294">
        <f t="shared" si="33"/>
        <v>2.037577954679546E-3</v>
      </c>
      <c r="K87" s="295">
        <f t="shared" si="34"/>
        <v>3.2423785848328698E-3</v>
      </c>
      <c r="L87" s="67">
        <f t="shared" si="37"/>
        <v>0.72118462640480097</v>
      </c>
      <c r="N87" s="48">
        <f t="shared" ref="N87" si="42">(H87/B87)*10</f>
        <v>3.3852656094804274</v>
      </c>
      <c r="O87" s="191">
        <f t="shared" ref="O87" si="43">(I87/C87)*10</f>
        <v>3.4311357439049956</v>
      </c>
      <c r="P87" s="67">
        <f t="shared" ref="P87" si="44">(O87-N87)/N87</f>
        <v>1.3549936612391367E-2</v>
      </c>
    </row>
    <row r="88" spans="1:16" ht="20.100000000000001" customHeight="1" x14ac:dyDescent="0.25">
      <c r="A88" s="45" t="s">
        <v>212</v>
      </c>
      <c r="B88" s="25">
        <v>3563.5200000000009</v>
      </c>
      <c r="C88" s="188">
        <v>3504.1699999999996</v>
      </c>
      <c r="D88" s="345">
        <f t="shared" si="31"/>
        <v>3.1762095742140046E-3</v>
      </c>
      <c r="E88" s="295">
        <f t="shared" si="32"/>
        <v>2.9681755275551107E-3</v>
      </c>
      <c r="F88" s="67">
        <f t="shared" ref="F88:F94" si="45">(C88-B88)/B88</f>
        <v>-1.665488056752909E-2</v>
      </c>
      <c r="H88" s="25">
        <v>805.35599999999999</v>
      </c>
      <c r="I88" s="188">
        <v>794.53699999999992</v>
      </c>
      <c r="J88" s="294">
        <f t="shared" si="33"/>
        <v>3.3204821372585492E-3</v>
      </c>
      <c r="K88" s="295">
        <f t="shared" si="34"/>
        <v>3.028652224011298E-3</v>
      </c>
      <c r="L88" s="67">
        <f t="shared" ref="L88:L94" si="46">(I88-H88)/H88</f>
        <v>-1.3433810637780154E-2</v>
      </c>
      <c r="N88" s="48">
        <f t="shared" si="29"/>
        <v>2.260001346982758</v>
      </c>
      <c r="O88" s="191">
        <f t="shared" si="30"/>
        <v>2.2674042640625314</v>
      </c>
      <c r="P88" s="67">
        <f t="shared" ref="P88:P94" si="47">(O88-N88)/N88</f>
        <v>3.2756250741428614E-3</v>
      </c>
    </row>
    <row r="89" spans="1:16" ht="20.100000000000001" customHeight="1" x14ac:dyDescent="0.25">
      <c r="A89" s="45" t="s">
        <v>209</v>
      </c>
      <c r="B89" s="25">
        <v>2493.2400000000002</v>
      </c>
      <c r="C89" s="188">
        <v>5204.62</v>
      </c>
      <c r="D89" s="345">
        <f t="shared" si="31"/>
        <v>2.2222557355685737E-3</v>
      </c>
      <c r="E89" s="295">
        <f t="shared" si="32"/>
        <v>4.408526331263575E-3</v>
      </c>
      <c r="F89" s="67">
        <f t="shared" si="45"/>
        <v>1.087492579936147</v>
      </c>
      <c r="H89" s="25">
        <v>352.83500000000004</v>
      </c>
      <c r="I89" s="188">
        <v>735.40600000000006</v>
      </c>
      <c r="J89" s="294">
        <f t="shared" si="33"/>
        <v>1.4547384199032731E-3</v>
      </c>
      <c r="K89" s="295">
        <f t="shared" si="34"/>
        <v>2.8032539925154564E-3</v>
      </c>
      <c r="L89" s="67">
        <f t="shared" si="46"/>
        <v>1.084277353437159</v>
      </c>
      <c r="N89" s="48">
        <f t="shared" si="29"/>
        <v>1.4151666105148322</v>
      </c>
      <c r="O89" s="191">
        <f t="shared" si="30"/>
        <v>1.412986923156734</v>
      </c>
      <c r="P89" s="67">
        <f t="shared" si="47"/>
        <v>-1.540233737782427E-3</v>
      </c>
    </row>
    <row r="90" spans="1:16" ht="20.100000000000001" customHeight="1" x14ac:dyDescent="0.25">
      <c r="A90" s="45" t="s">
        <v>216</v>
      </c>
      <c r="B90" s="25">
        <v>155.08999999999997</v>
      </c>
      <c r="C90" s="188">
        <v>468.7399999999999</v>
      </c>
      <c r="D90" s="345">
        <f t="shared" si="31"/>
        <v>1.3823364057584909E-4</v>
      </c>
      <c r="E90" s="295">
        <f t="shared" si="32"/>
        <v>3.9704198049357831E-4</v>
      </c>
      <c r="F90" s="67">
        <f t="shared" si="45"/>
        <v>2.0223741053581787</v>
      </c>
      <c r="H90" s="25">
        <v>129.43699999999998</v>
      </c>
      <c r="I90" s="188">
        <v>731.04899999999986</v>
      </c>
      <c r="J90" s="294">
        <f t="shared" si="33"/>
        <v>5.3366864641268559E-4</v>
      </c>
      <c r="K90" s="295">
        <f t="shared" si="34"/>
        <v>2.7866457820230339E-3</v>
      </c>
      <c r="L90" s="67">
        <f t="shared" si="46"/>
        <v>4.6479136568369164</v>
      </c>
      <c r="N90" s="48">
        <f t="shared" si="29"/>
        <v>8.3459281707395707</v>
      </c>
      <c r="O90" s="191">
        <f t="shared" si="30"/>
        <v>15.5960447156206</v>
      </c>
      <c r="P90" s="67">
        <f t="shared" si="47"/>
        <v>0.86870104757186806</v>
      </c>
    </row>
    <row r="91" spans="1:16" ht="20.100000000000001" customHeight="1" x14ac:dyDescent="0.25">
      <c r="A91" s="45" t="s">
        <v>201</v>
      </c>
      <c r="B91" s="25">
        <v>520.4899999999999</v>
      </c>
      <c r="C91" s="188">
        <v>409.06000000000006</v>
      </c>
      <c r="D91" s="345">
        <f t="shared" si="31"/>
        <v>4.6391919261927716E-4</v>
      </c>
      <c r="E91" s="295">
        <f t="shared" si="32"/>
        <v>3.4649057588578575E-4</v>
      </c>
      <c r="F91" s="67">
        <f t="shared" si="45"/>
        <v>-0.214086725969759</v>
      </c>
      <c r="H91" s="25">
        <v>947.61599999999987</v>
      </c>
      <c r="I91" s="188">
        <v>698.63799999999947</v>
      </c>
      <c r="J91" s="294">
        <f t="shared" si="33"/>
        <v>3.9070200023100304E-3</v>
      </c>
      <c r="K91" s="295">
        <f t="shared" si="34"/>
        <v>2.6631000601341458E-3</v>
      </c>
      <c r="L91" s="67">
        <f t="shared" si="46"/>
        <v>-0.26274144801269761</v>
      </c>
      <c r="N91" s="48">
        <f t="shared" si="29"/>
        <v>18.206228745989357</v>
      </c>
      <c r="O91" s="191">
        <f t="shared" si="30"/>
        <v>17.079108199286154</v>
      </c>
      <c r="P91" s="67">
        <f t="shared" si="47"/>
        <v>-6.1908512873732634E-2</v>
      </c>
    </row>
    <row r="92" spans="1:16" ht="20.100000000000001" customHeight="1" x14ac:dyDescent="0.25">
      <c r="A92" s="45" t="s">
        <v>210</v>
      </c>
      <c r="B92" s="25">
        <v>2419.0600000000004</v>
      </c>
      <c r="C92" s="188">
        <v>3746.0399999999995</v>
      </c>
      <c r="D92" s="345">
        <f t="shared" si="31"/>
        <v>2.1561381815166265E-3</v>
      </c>
      <c r="E92" s="295">
        <f t="shared" si="32"/>
        <v>3.1730493250163509E-3</v>
      </c>
      <c r="F92" s="67">
        <f t="shared" si="45"/>
        <v>0.54855191686026761</v>
      </c>
      <c r="H92" s="25">
        <v>455.78399999999988</v>
      </c>
      <c r="I92" s="188">
        <v>669.02199999999982</v>
      </c>
      <c r="J92" s="294">
        <f t="shared" si="33"/>
        <v>1.8791970637187161E-3</v>
      </c>
      <c r="K92" s="295">
        <f t="shared" si="34"/>
        <v>2.5502084461925451E-3</v>
      </c>
      <c r="L92" s="67">
        <f t="shared" si="46"/>
        <v>0.46784880557457043</v>
      </c>
      <c r="N92" s="48">
        <f t="shared" si="29"/>
        <v>1.884136813473001</v>
      </c>
      <c r="O92" s="191">
        <f t="shared" si="30"/>
        <v>1.7859446241898107</v>
      </c>
      <c r="P92" s="67">
        <f t="shared" si="47"/>
        <v>-5.2115211900240994E-2</v>
      </c>
    </row>
    <row r="93" spans="1:16" ht="20.100000000000001" customHeight="1" x14ac:dyDescent="0.25">
      <c r="A93" s="45" t="s">
        <v>207</v>
      </c>
      <c r="B93" s="25">
        <v>1583.95</v>
      </c>
      <c r="C93" s="188">
        <v>2052.0800000000004</v>
      </c>
      <c r="D93" s="345">
        <f t="shared" si="31"/>
        <v>1.411794280676486E-3</v>
      </c>
      <c r="E93" s="295">
        <f t="shared" si="32"/>
        <v>1.7381958171507927E-3</v>
      </c>
      <c r="F93" s="67">
        <f t="shared" si="45"/>
        <v>0.29554594526342393</v>
      </c>
      <c r="H93" s="25">
        <v>520.41199999999992</v>
      </c>
      <c r="I93" s="188">
        <v>623.08600000000001</v>
      </c>
      <c r="J93" s="294">
        <f t="shared" si="33"/>
        <v>2.1456582554981846E-3</v>
      </c>
      <c r="K93" s="295">
        <f t="shared" si="34"/>
        <v>2.3751075150059771E-3</v>
      </c>
      <c r="L93" s="67">
        <f t="shared" si="46"/>
        <v>0.19729368269755523</v>
      </c>
      <c r="N93" s="48">
        <f t="shared" si="29"/>
        <v>3.2855330029356984</v>
      </c>
      <c r="O93" s="191">
        <f t="shared" si="30"/>
        <v>3.036363104752251</v>
      </c>
      <c r="P93" s="67">
        <f t="shared" si="47"/>
        <v>-7.5838501077544612E-2</v>
      </c>
    </row>
    <row r="94" spans="1:16" ht="20.100000000000001" customHeight="1" x14ac:dyDescent="0.25">
      <c r="A94" s="45" t="s">
        <v>206</v>
      </c>
      <c r="B94" s="25">
        <v>860.74999999999943</v>
      </c>
      <c r="C94" s="188">
        <v>881.81</v>
      </c>
      <c r="D94" s="345">
        <f t="shared" si="31"/>
        <v>7.6719715085216361E-4</v>
      </c>
      <c r="E94" s="295">
        <f t="shared" si="32"/>
        <v>7.4692919063669059E-4</v>
      </c>
      <c r="F94" s="67">
        <f t="shared" si="45"/>
        <v>2.4467034562881823E-2</v>
      </c>
      <c r="H94" s="25">
        <v>571.08799999999997</v>
      </c>
      <c r="I94" s="188">
        <v>546.30399999999986</v>
      </c>
      <c r="J94" s="294">
        <f t="shared" si="33"/>
        <v>2.3545953625511082E-3</v>
      </c>
      <c r="K94" s="295">
        <f t="shared" si="34"/>
        <v>2.0824264000119165E-3</v>
      </c>
      <c r="L94" s="67">
        <f t="shared" si="46"/>
        <v>-4.3397865127616245E-2</v>
      </c>
      <c r="N94" s="48">
        <f t="shared" si="29"/>
        <v>6.6347720011617817</v>
      </c>
      <c r="O94" s="191">
        <f t="shared" si="30"/>
        <v>6.1952574817704491</v>
      </c>
      <c r="P94" s="67">
        <f t="shared" si="47"/>
        <v>-6.6244102934414531E-2</v>
      </c>
    </row>
    <row r="95" spans="1:16" ht="20.100000000000001" customHeight="1" thickBot="1" x14ac:dyDescent="0.3">
      <c r="A95" s="14" t="s">
        <v>17</v>
      </c>
      <c r="B95" s="25">
        <f>B96-SUM(B68:B94)</f>
        <v>31204.019999999786</v>
      </c>
      <c r="C95" s="188">
        <f>C96-SUM(C68:C94)</f>
        <v>41485.339999999851</v>
      </c>
      <c r="D95" s="345">
        <f t="shared" si="31"/>
        <v>2.7812530048369193E-2</v>
      </c>
      <c r="E95" s="295">
        <f t="shared" si="32"/>
        <v>3.5139782299461131E-2</v>
      </c>
      <c r="F95" s="67">
        <f>(C95-B95)/B95</f>
        <v>0.32948703404241297</v>
      </c>
      <c r="H95" s="25">
        <f>H96-SUM(H68:H94)</f>
        <v>5895.1280000001134</v>
      </c>
      <c r="I95" s="188">
        <f>I96-SUM(I68:I94)</f>
        <v>8520.959000000119</v>
      </c>
      <c r="J95" s="294">
        <f t="shared" si="33"/>
        <v>2.430560798063601E-2</v>
      </c>
      <c r="K95" s="295">
        <f t="shared" si="34"/>
        <v>3.2480578533233127E-2</v>
      </c>
      <c r="L95" s="67">
        <f>(I95-H95)/H95</f>
        <v>0.44542391615584176</v>
      </c>
      <c r="N95" s="48">
        <f t="shared" si="29"/>
        <v>1.8892206837452847</v>
      </c>
      <c r="O95" s="191">
        <f t="shared" si="30"/>
        <v>2.0539687031612006</v>
      </c>
      <c r="P95" s="67">
        <f>(O95-N95)/N95</f>
        <v>8.7204221737246304E-2</v>
      </c>
    </row>
    <row r="96" spans="1:16" ht="26.25" customHeight="1" thickBot="1" x14ac:dyDescent="0.3">
      <c r="A96" s="18" t="s">
        <v>18</v>
      </c>
      <c r="B96" s="23">
        <v>1121941.08</v>
      </c>
      <c r="C96" s="193">
        <v>1180580.45</v>
      </c>
      <c r="D96" s="341">
        <f>SUM(D68:D95)</f>
        <v>0.99999999999999956</v>
      </c>
      <c r="E96" s="342">
        <f>SUM(E68:E95)</f>
        <v>0.99999999999999989</v>
      </c>
      <c r="F96" s="72">
        <f>(C96-B96)/B96</f>
        <v>5.2265997783056378E-2</v>
      </c>
      <c r="G96" s="2"/>
      <c r="H96" s="23">
        <v>242541.88600000017</v>
      </c>
      <c r="I96" s="193">
        <v>262340.12400000007</v>
      </c>
      <c r="J96" s="353">
        <f t="shared" si="33"/>
        <v>1</v>
      </c>
      <c r="K96" s="342">
        <f t="shared" si="34"/>
        <v>1</v>
      </c>
      <c r="L96" s="72">
        <f>(I96-H96)/H96</f>
        <v>8.1628119276683953E-2</v>
      </c>
      <c r="M96" s="2"/>
      <c r="N96" s="44">
        <f t="shared" si="29"/>
        <v>2.161805912303346</v>
      </c>
      <c r="O96" s="198">
        <f t="shared" si="30"/>
        <v>2.2221283098496176</v>
      </c>
      <c r="P96" s="72">
        <f>(O96-N96)/N96</f>
        <v>2.7903706434959177E-2</v>
      </c>
    </row>
  </sheetData>
  <mergeCells count="33"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M94 D39:E45 J39:K45 L84:L86 L95 P84:P86 P95 D68:E77 L88:L93 O94 P88:P9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3" customWidth="1"/>
    <col min="17" max="18" width="9.140625" style="41"/>
    <col min="19" max="19" width="10.85546875" customWidth="1"/>
  </cols>
  <sheetData>
    <row r="1" spans="1:19" ht="15.75" x14ac:dyDescent="0.25">
      <c r="A1" s="36" t="s">
        <v>125</v>
      </c>
      <c r="B1" s="6"/>
    </row>
    <row r="3" spans="1:19" ht="15.75" thickBot="1" x14ac:dyDescent="0.3"/>
    <row r="4" spans="1:19" x14ac:dyDescent="0.25">
      <c r="A4" s="440" t="s">
        <v>16</v>
      </c>
      <c r="B4" s="459"/>
      <c r="C4" s="459"/>
      <c r="D4" s="459"/>
      <c r="E4" s="462" t="s">
        <v>1</v>
      </c>
      <c r="F4" s="463"/>
      <c r="G4" s="458" t="s">
        <v>116</v>
      </c>
      <c r="H4" s="458"/>
      <c r="I4" s="176" t="s">
        <v>0</v>
      </c>
      <c r="K4" s="464" t="s">
        <v>19</v>
      </c>
      <c r="L4" s="463"/>
      <c r="M4" s="458" t="s">
        <v>116</v>
      </c>
      <c r="N4" s="458"/>
      <c r="O4" s="176" t="s">
        <v>0</v>
      </c>
      <c r="P4"/>
      <c r="Q4" s="470" t="s">
        <v>22</v>
      </c>
      <c r="R4" s="458"/>
      <c r="S4" s="176" t="s">
        <v>0</v>
      </c>
    </row>
    <row r="5" spans="1:19" x14ac:dyDescent="0.25">
      <c r="A5" s="460"/>
      <c r="B5" s="461"/>
      <c r="C5" s="461"/>
      <c r="D5" s="461"/>
      <c r="E5" s="465" t="s">
        <v>174</v>
      </c>
      <c r="F5" s="466"/>
      <c r="G5" s="467" t="str">
        <f>E5</f>
        <v>jan-set</v>
      </c>
      <c r="H5" s="467"/>
      <c r="I5" s="177" t="s">
        <v>124</v>
      </c>
      <c r="K5" s="468" t="str">
        <f>E5</f>
        <v>jan-set</v>
      </c>
      <c r="L5" s="466"/>
      <c r="M5" s="454" t="str">
        <f>E5</f>
        <v>jan-set</v>
      </c>
      <c r="N5" s="455"/>
      <c r="O5" s="177" t="str">
        <f>I5</f>
        <v>2021/2020</v>
      </c>
      <c r="P5"/>
      <c r="Q5" s="468" t="str">
        <f>E5</f>
        <v>jan-set</v>
      </c>
      <c r="R5" s="466"/>
      <c r="S5" s="177" t="str">
        <f>O5</f>
        <v>2021/2020</v>
      </c>
    </row>
    <row r="6" spans="1:19" ht="15.75" thickBot="1" x14ac:dyDescent="0.3">
      <c r="A6" s="441"/>
      <c r="B6" s="472"/>
      <c r="C6" s="472"/>
      <c r="D6" s="472"/>
      <c r="E6" s="120">
        <v>2020</v>
      </c>
      <c r="F6" s="192">
        <v>2021</v>
      </c>
      <c r="G6" s="372">
        <f>E6</f>
        <v>2020</v>
      </c>
      <c r="H6" s="185">
        <f>F6</f>
        <v>2021</v>
      </c>
      <c r="I6" s="177" t="s">
        <v>1</v>
      </c>
      <c r="K6" s="371">
        <f>E6</f>
        <v>2020</v>
      </c>
      <c r="L6" s="186">
        <f>F6</f>
        <v>2021</v>
      </c>
      <c r="M6" s="184">
        <f>G6</f>
        <v>2020</v>
      </c>
      <c r="N6" s="185">
        <f>H6</f>
        <v>2021</v>
      </c>
      <c r="O6" s="358">
        <v>1000</v>
      </c>
      <c r="P6"/>
      <c r="Q6" s="371">
        <f>E6</f>
        <v>2020</v>
      </c>
      <c r="R6" s="186">
        <f>F6</f>
        <v>2021</v>
      </c>
      <c r="S6" s="177"/>
    </row>
    <row r="7" spans="1:19" ht="24" customHeight="1" thickBot="1" x14ac:dyDescent="0.3">
      <c r="A7" s="18" t="s">
        <v>20</v>
      </c>
      <c r="B7" s="19"/>
      <c r="C7" s="19"/>
      <c r="D7" s="19"/>
      <c r="E7" s="23">
        <v>378527.02000000072</v>
      </c>
      <c r="F7" s="193">
        <v>417000.02000000014</v>
      </c>
      <c r="G7" s="341">
        <f>E7/E15</f>
        <v>0.37776351837537603</v>
      </c>
      <c r="H7" s="342">
        <f>F7/F15</f>
        <v>0.38354072492247049</v>
      </c>
      <c r="I7" s="218">
        <f t="shared" ref="I7:I18" si="0">(F7-E7)/E7</f>
        <v>0.10163871524944069</v>
      </c>
      <c r="J7" s="12"/>
      <c r="K7" s="23">
        <v>91601.993999999919</v>
      </c>
      <c r="L7" s="193">
        <v>102910.79299999985</v>
      </c>
      <c r="M7" s="341">
        <f>K7/K15</f>
        <v>0.33564135605228468</v>
      </c>
      <c r="N7" s="342">
        <f>L7/L15</f>
        <v>0.34023249943103778</v>
      </c>
      <c r="O7" s="218">
        <f t="shared" ref="O7:O18" si="1">(L7-K7)/K7</f>
        <v>0.12345581691158312</v>
      </c>
      <c r="P7" s="52"/>
      <c r="Q7" s="251">
        <f t="shared" ref="Q7:R18" si="2">(K7/E7)*10</f>
        <v>2.419959188118189</v>
      </c>
      <c r="R7" s="252">
        <f t="shared" si="2"/>
        <v>2.4678846058568489</v>
      </c>
      <c r="S7" s="70">
        <f>(R7-Q7)/Q7</f>
        <v>1.9804225614204547E-2</v>
      </c>
    </row>
    <row r="8" spans="1:19" s="9" customFormat="1" ht="24" customHeight="1" x14ac:dyDescent="0.25">
      <c r="A8" s="58"/>
      <c r="B8" s="237" t="s">
        <v>35</v>
      </c>
      <c r="C8" s="237"/>
      <c r="D8" s="238"/>
      <c r="E8" s="240">
        <v>316170.55000000069</v>
      </c>
      <c r="F8" s="241">
        <v>361737.37000000005</v>
      </c>
      <c r="G8" s="343">
        <f>E8/E7</f>
        <v>0.83526547193381362</v>
      </c>
      <c r="H8" s="344">
        <f>F8/F7</f>
        <v>0.8674756658285051</v>
      </c>
      <c r="I8" s="281">
        <f t="shared" si="0"/>
        <v>0.1441210131683652</v>
      </c>
      <c r="J8" s="5"/>
      <c r="K8" s="240">
        <v>81648.976999999926</v>
      </c>
      <c r="L8" s="241">
        <v>93467.126999999848</v>
      </c>
      <c r="M8" s="348">
        <f>K8/K7</f>
        <v>0.89134497443363514</v>
      </c>
      <c r="N8" s="344">
        <f>L8/L7</f>
        <v>0.90823444534141318</v>
      </c>
      <c r="O8" s="282">
        <f t="shared" si="1"/>
        <v>0.14474339341691853</v>
      </c>
      <c r="P8" s="57"/>
      <c r="Q8" s="253">
        <f t="shared" si="2"/>
        <v>2.5824346068917468</v>
      </c>
      <c r="R8" s="254">
        <f t="shared" si="2"/>
        <v>2.5838394026030498</v>
      </c>
      <c r="S8" s="242">
        <f t="shared" ref="S8:S18" si="3">(R8-Q8)/Q8</f>
        <v>5.4398113607757989E-4</v>
      </c>
    </row>
    <row r="9" spans="1:19" ht="24" customHeight="1" x14ac:dyDescent="0.25">
      <c r="A9" s="14"/>
      <c r="B9" s="1" t="s">
        <v>39</v>
      </c>
      <c r="D9" s="1"/>
      <c r="E9" s="25">
        <v>62012.380000000012</v>
      </c>
      <c r="F9" s="188">
        <v>51951.060000000041</v>
      </c>
      <c r="G9" s="345">
        <f>E9/E7</f>
        <v>0.16382550445143887</v>
      </c>
      <c r="H9" s="295">
        <f>F9/F7</f>
        <v>0.1245828717226441</v>
      </c>
      <c r="I9" s="242">
        <f t="shared" si="0"/>
        <v>-0.16224695778488052</v>
      </c>
      <c r="J9" s="1"/>
      <c r="K9" s="25">
        <v>9871.6589999999978</v>
      </c>
      <c r="L9" s="188">
        <v>8680.7569999999996</v>
      </c>
      <c r="M9" s="345">
        <f>K9/K7</f>
        <v>0.10776685712758619</v>
      </c>
      <c r="N9" s="295">
        <f>L9/L7</f>
        <v>8.4352250594357123E-2</v>
      </c>
      <c r="O9" s="242">
        <f t="shared" si="1"/>
        <v>-0.12063848639828406</v>
      </c>
      <c r="P9" s="8"/>
      <c r="Q9" s="253">
        <f t="shared" si="2"/>
        <v>1.5918852009872861</v>
      </c>
      <c r="R9" s="254">
        <f t="shared" si="2"/>
        <v>1.6709489662001109</v>
      </c>
      <c r="S9" s="242">
        <f t="shared" si="3"/>
        <v>4.9666750569569637E-2</v>
      </c>
    </row>
    <row r="10" spans="1:19" ht="24" customHeight="1" thickBot="1" x14ac:dyDescent="0.3">
      <c r="A10" s="14"/>
      <c r="B10" s="1" t="s">
        <v>38</v>
      </c>
      <c r="D10" s="1"/>
      <c r="E10" s="25">
        <v>344.09000000000003</v>
      </c>
      <c r="F10" s="188">
        <v>3311.5900000000006</v>
      </c>
      <c r="G10" s="345">
        <f>E10/E7</f>
        <v>9.0902361474750042E-4</v>
      </c>
      <c r="H10" s="295">
        <f>F10/F7</f>
        <v>7.9414624488507203E-3</v>
      </c>
      <c r="I10" s="250">
        <f t="shared" si="0"/>
        <v>8.6241971577203635</v>
      </c>
      <c r="J10" s="1"/>
      <c r="K10" s="25">
        <v>81.357999999999976</v>
      </c>
      <c r="L10" s="188">
        <v>762.90899999999988</v>
      </c>
      <c r="M10" s="345">
        <f>K10/K7</f>
        <v>8.8816843877874592E-4</v>
      </c>
      <c r="N10" s="295">
        <f>L10/L7</f>
        <v>7.413304064229697E-3</v>
      </c>
      <c r="O10" s="284">
        <f t="shared" si="1"/>
        <v>8.3771847882199673</v>
      </c>
      <c r="P10" s="8"/>
      <c r="Q10" s="253">
        <f t="shared" si="2"/>
        <v>2.3644395361678621</v>
      </c>
      <c r="R10" s="254">
        <f t="shared" si="2"/>
        <v>2.3037543898852206</v>
      </c>
      <c r="S10" s="242">
        <f t="shared" si="3"/>
        <v>-2.5665763642658497E-2</v>
      </c>
    </row>
    <row r="11" spans="1:19" ht="24" customHeight="1" thickBot="1" x14ac:dyDescent="0.3">
      <c r="A11" s="18" t="s">
        <v>21</v>
      </c>
      <c r="B11" s="19"/>
      <c r="C11" s="19"/>
      <c r="D11" s="19"/>
      <c r="E11" s="23">
        <v>623494.09000000206</v>
      </c>
      <c r="F11" s="193">
        <v>670237.9000000027</v>
      </c>
      <c r="G11" s="341">
        <f>E11/E15</f>
        <v>0.62223648162462397</v>
      </c>
      <c r="H11" s="342">
        <f>F11/F15</f>
        <v>0.6164592750775294</v>
      </c>
      <c r="I11" s="218">
        <f t="shared" si="0"/>
        <v>7.4970734686515605E-2</v>
      </c>
      <c r="J11" s="12"/>
      <c r="K11" s="23">
        <v>181314.29700000005</v>
      </c>
      <c r="L11" s="193">
        <v>199561.1730000001</v>
      </c>
      <c r="M11" s="341">
        <f>K11/K15</f>
        <v>0.66435864394771538</v>
      </c>
      <c r="N11" s="342">
        <f>L11/L15</f>
        <v>0.65976750056896238</v>
      </c>
      <c r="O11" s="218">
        <f t="shared" si="1"/>
        <v>0.10063671923235068</v>
      </c>
      <c r="P11" s="8"/>
      <c r="Q11" s="255">
        <f t="shared" si="2"/>
        <v>2.9080355356696237</v>
      </c>
      <c r="R11" s="256">
        <f t="shared" si="2"/>
        <v>2.9774677469000084</v>
      </c>
      <c r="S11" s="72">
        <f t="shared" si="3"/>
        <v>2.3875984450237041E-2</v>
      </c>
    </row>
    <row r="12" spans="1:19" s="9" customFormat="1" ht="24" customHeight="1" x14ac:dyDescent="0.25">
      <c r="A12" s="58"/>
      <c r="B12" s="5" t="s">
        <v>35</v>
      </c>
      <c r="C12" s="5"/>
      <c r="D12" s="5"/>
      <c r="E12" s="37">
        <v>574469.46000000217</v>
      </c>
      <c r="F12" s="189">
        <v>620996.20000000275</v>
      </c>
      <c r="G12" s="345">
        <f>E12/E11</f>
        <v>0.92137113921961999</v>
      </c>
      <c r="H12" s="295">
        <f>F12/F11</f>
        <v>0.92653101234651192</v>
      </c>
      <c r="I12" s="281">
        <f t="shared" si="0"/>
        <v>8.0990798013875959E-2</v>
      </c>
      <c r="J12" s="5"/>
      <c r="K12" s="37">
        <v>173437.56400000004</v>
      </c>
      <c r="L12" s="189">
        <v>191556.6160000001</v>
      </c>
      <c r="M12" s="345">
        <f>K12/K11</f>
        <v>0.9565575736148374</v>
      </c>
      <c r="N12" s="295">
        <f>L12/L11</f>
        <v>0.95988920650411291</v>
      </c>
      <c r="O12" s="281">
        <f t="shared" si="1"/>
        <v>0.10447017117929568</v>
      </c>
      <c r="P12" s="57"/>
      <c r="Q12" s="253">
        <f t="shared" si="2"/>
        <v>3.0190911106048941</v>
      </c>
      <c r="R12" s="254">
        <f t="shared" si="2"/>
        <v>3.0846664762199709</v>
      </c>
      <c r="S12" s="242">
        <f t="shared" si="3"/>
        <v>2.1720234074664405E-2</v>
      </c>
    </row>
    <row r="13" spans="1:19" ht="24" customHeight="1" x14ac:dyDescent="0.25">
      <c r="A13" s="14"/>
      <c r="B13" s="5" t="s">
        <v>39</v>
      </c>
      <c r="D13" s="5"/>
      <c r="E13" s="217">
        <v>42214.549999999988</v>
      </c>
      <c r="F13" s="215">
        <v>44673.720000000016</v>
      </c>
      <c r="G13" s="345">
        <f>E13/E11</f>
        <v>6.770641562937646E-2</v>
      </c>
      <c r="H13" s="295">
        <f>F13/F11</f>
        <v>6.6653527053602668E-2</v>
      </c>
      <c r="I13" s="242">
        <f t="shared" si="0"/>
        <v>5.82540853805152E-2</v>
      </c>
      <c r="J13" s="243"/>
      <c r="K13" s="217">
        <v>7008.0789999999979</v>
      </c>
      <c r="L13" s="215">
        <v>7428.6689999999981</v>
      </c>
      <c r="M13" s="345">
        <f>K13/K11</f>
        <v>3.8651552116709231E-2</v>
      </c>
      <c r="N13" s="295">
        <f>L13/L11</f>
        <v>3.7225021723038251E-2</v>
      </c>
      <c r="O13" s="242">
        <f t="shared" si="1"/>
        <v>6.0015019807853232E-2</v>
      </c>
      <c r="P13" s="244"/>
      <c r="Q13" s="253">
        <f t="shared" si="2"/>
        <v>1.6601098436439568</v>
      </c>
      <c r="R13" s="254">
        <f t="shared" si="2"/>
        <v>1.6628722658421988</v>
      </c>
      <c r="S13" s="242">
        <f t="shared" si="3"/>
        <v>1.6639996496728995E-3</v>
      </c>
    </row>
    <row r="14" spans="1:19" ht="24" customHeight="1" thickBot="1" x14ac:dyDescent="0.3">
      <c r="A14" s="14"/>
      <c r="B14" s="1" t="s">
        <v>38</v>
      </c>
      <c r="D14" s="1"/>
      <c r="E14" s="217">
        <v>6810.079999999999</v>
      </c>
      <c r="F14" s="215">
        <v>4567.9800000000014</v>
      </c>
      <c r="G14" s="345">
        <f>E14/E11</f>
        <v>1.0922445151003719E-2</v>
      </c>
      <c r="H14" s="295">
        <f>F14/F11</f>
        <v>6.8154605998854778E-3</v>
      </c>
      <c r="I14" s="250">
        <f t="shared" si="0"/>
        <v>-0.32923254939736363</v>
      </c>
      <c r="J14" s="243"/>
      <c r="K14" s="217">
        <v>868.65399999999966</v>
      </c>
      <c r="L14" s="215">
        <v>575.88800000000003</v>
      </c>
      <c r="M14" s="345">
        <f>K14/K11</f>
        <v>4.7908742684533E-3</v>
      </c>
      <c r="N14" s="295">
        <f>L14/L11</f>
        <v>2.8857717728488184E-3</v>
      </c>
      <c r="O14" s="284">
        <f t="shared" si="1"/>
        <v>-0.33703407801034674</v>
      </c>
      <c r="P14" s="244"/>
      <c r="Q14" s="253">
        <f t="shared" si="2"/>
        <v>1.275541550172685</v>
      </c>
      <c r="R14" s="254">
        <f t="shared" si="2"/>
        <v>1.2607060451227892</v>
      </c>
      <c r="S14" s="242">
        <f t="shared" si="3"/>
        <v>-1.1630750129533123E-2</v>
      </c>
    </row>
    <row r="15" spans="1:19" ht="24" customHeight="1" thickBot="1" x14ac:dyDescent="0.3">
      <c r="A15" s="18" t="s">
        <v>12</v>
      </c>
      <c r="B15" s="19"/>
      <c r="C15" s="19"/>
      <c r="D15" s="19"/>
      <c r="E15" s="23">
        <v>1002021.1100000028</v>
      </c>
      <c r="F15" s="193">
        <v>1087237.920000003</v>
      </c>
      <c r="G15" s="341">
        <f>G7+G11</f>
        <v>1</v>
      </c>
      <c r="H15" s="342">
        <f>H7+H11</f>
        <v>0.99999999999999989</v>
      </c>
      <c r="I15" s="218">
        <f t="shared" si="0"/>
        <v>8.5044924851932449E-2</v>
      </c>
      <c r="J15" s="12"/>
      <c r="K15" s="23">
        <v>272916.29099999997</v>
      </c>
      <c r="L15" s="193">
        <v>302471.9659999999</v>
      </c>
      <c r="M15" s="341">
        <f>M7+M11</f>
        <v>1</v>
      </c>
      <c r="N15" s="342">
        <f>N7+N11</f>
        <v>1.0000000000000002</v>
      </c>
      <c r="O15" s="218">
        <f t="shared" si="1"/>
        <v>0.10829575212129763</v>
      </c>
      <c r="P15" s="8"/>
      <c r="Q15" s="255">
        <f t="shared" si="2"/>
        <v>2.7236580973827906</v>
      </c>
      <c r="R15" s="256">
        <f t="shared" si="2"/>
        <v>2.7820218595760444</v>
      </c>
      <c r="S15" s="72">
        <f t="shared" si="3"/>
        <v>2.1428446635551105E-2</v>
      </c>
    </row>
    <row r="16" spans="1:19" s="53" customFormat="1" ht="24" customHeight="1" x14ac:dyDescent="0.25">
      <c r="A16" s="239"/>
      <c r="B16" s="237" t="s">
        <v>35</v>
      </c>
      <c r="C16" s="237"/>
      <c r="D16" s="238"/>
      <c r="E16" s="240">
        <f>E8+E12</f>
        <v>890640.0100000028</v>
      </c>
      <c r="F16" s="241">
        <f t="shared" ref="F16:F17" si="4">F8+F12</f>
        <v>982733.57000000286</v>
      </c>
      <c r="G16" s="343">
        <f>E16/E15</f>
        <v>0.88884355939367421</v>
      </c>
      <c r="H16" s="344">
        <f>F16/F15</f>
        <v>0.90388088193244787</v>
      </c>
      <c r="I16" s="282">
        <f t="shared" si="0"/>
        <v>0.10340155277776009</v>
      </c>
      <c r="J16" s="5"/>
      <c r="K16" s="240">
        <f t="shared" ref="K16:L18" si="5">K8+K12</f>
        <v>255086.54099999997</v>
      </c>
      <c r="L16" s="241">
        <f t="shared" si="5"/>
        <v>285023.74299999996</v>
      </c>
      <c r="M16" s="348">
        <f>K16/K15</f>
        <v>0.93466952839396455</v>
      </c>
      <c r="N16" s="344">
        <f>L16/L15</f>
        <v>0.94231457800621443</v>
      </c>
      <c r="O16" s="282">
        <f t="shared" si="1"/>
        <v>0.11736096260758812</v>
      </c>
      <c r="P16" s="57"/>
      <c r="Q16" s="253">
        <f t="shared" si="2"/>
        <v>2.8640813138408094</v>
      </c>
      <c r="R16" s="254">
        <f t="shared" si="2"/>
        <v>2.9003155249901469</v>
      </c>
      <c r="S16" s="242">
        <f t="shared" si="3"/>
        <v>1.2651250847604743E-2</v>
      </c>
    </row>
    <row r="17" spans="1:19" ht="24" customHeight="1" x14ac:dyDescent="0.25">
      <c r="A17" s="14"/>
      <c r="B17" s="5" t="s">
        <v>39</v>
      </c>
      <c r="C17" s="5"/>
      <c r="D17" s="245"/>
      <c r="E17" s="217">
        <f>E9+E13</f>
        <v>104226.93</v>
      </c>
      <c r="F17" s="215">
        <f t="shared" si="4"/>
        <v>96624.780000000057</v>
      </c>
      <c r="G17" s="346">
        <f>E17/E15</f>
        <v>0.10401670080583403</v>
      </c>
      <c r="H17" s="295">
        <f>F17/F15</f>
        <v>8.8871789902250461E-2</v>
      </c>
      <c r="I17" s="242">
        <f t="shared" si="0"/>
        <v>-7.293844306840791E-2</v>
      </c>
      <c r="J17" s="243"/>
      <c r="K17" s="217">
        <f t="shared" si="5"/>
        <v>16879.737999999998</v>
      </c>
      <c r="L17" s="215">
        <f t="shared" si="5"/>
        <v>16109.425999999998</v>
      </c>
      <c r="M17" s="345">
        <f>K17/K15</f>
        <v>6.1849506814527243E-2</v>
      </c>
      <c r="N17" s="295">
        <f>L17/L15</f>
        <v>5.3259236593185641E-2</v>
      </c>
      <c r="O17" s="242">
        <f t="shared" si="1"/>
        <v>-4.5635305476897807E-2</v>
      </c>
      <c r="P17" s="244"/>
      <c r="Q17" s="253">
        <f t="shared" si="2"/>
        <v>1.6195179115416716</v>
      </c>
      <c r="R17" s="254">
        <f t="shared" si="2"/>
        <v>1.6672147662328429</v>
      </c>
      <c r="S17" s="242">
        <f t="shared" si="3"/>
        <v>2.9451267164910311E-2</v>
      </c>
    </row>
    <row r="18" spans="1:19" ht="24" customHeight="1" thickBot="1" x14ac:dyDescent="0.3">
      <c r="A18" s="15"/>
      <c r="B18" s="246" t="s">
        <v>38</v>
      </c>
      <c r="C18" s="246"/>
      <c r="D18" s="247"/>
      <c r="E18" s="248">
        <f>E10+E14</f>
        <v>7154.1699999999992</v>
      </c>
      <c r="F18" s="249">
        <f>F10+F14</f>
        <v>7879.5700000000015</v>
      </c>
      <c r="G18" s="347">
        <f>E18/E15</f>
        <v>7.1397398004918074E-3</v>
      </c>
      <c r="H18" s="301">
        <f>F18/F15</f>
        <v>7.2473281653016482E-3</v>
      </c>
      <c r="I18" s="283">
        <f t="shared" si="0"/>
        <v>0.10139540994972197</v>
      </c>
      <c r="J18" s="243"/>
      <c r="K18" s="248">
        <f t="shared" si="5"/>
        <v>950.0119999999996</v>
      </c>
      <c r="L18" s="249">
        <f t="shared" si="5"/>
        <v>1338.797</v>
      </c>
      <c r="M18" s="347">
        <f>K18/K15</f>
        <v>3.4809647915081763E-3</v>
      </c>
      <c r="N18" s="301">
        <f>L18/L15</f>
        <v>4.4261854006000688E-3</v>
      </c>
      <c r="O18" s="283">
        <f t="shared" si="1"/>
        <v>0.40924219904590742</v>
      </c>
      <c r="P18" s="244"/>
      <c r="Q18" s="257">
        <f t="shared" si="2"/>
        <v>1.3279136503605584</v>
      </c>
      <c r="R18" s="258">
        <f t="shared" si="2"/>
        <v>1.6990736804165707</v>
      </c>
      <c r="S18" s="250">
        <f t="shared" si="3"/>
        <v>0.27950614857768347</v>
      </c>
    </row>
    <row r="19" spans="1:19" ht="6.75" customHeight="1" x14ac:dyDescent="0.25">
      <c r="Q19" s="259"/>
      <c r="R19" s="259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127</v>
      </c>
    </row>
    <row r="3" spans="1:16" ht="8.25" customHeight="1" thickBot="1" x14ac:dyDescent="0.3"/>
    <row r="4" spans="1:16" x14ac:dyDescent="0.25">
      <c r="A4" s="475" t="s">
        <v>3</v>
      </c>
      <c r="B4" s="462" t="s">
        <v>1</v>
      </c>
      <c r="C4" s="458"/>
      <c r="D4" s="462" t="s">
        <v>116</v>
      </c>
      <c r="E4" s="458"/>
      <c r="F4" s="176" t="s">
        <v>0</v>
      </c>
      <c r="H4" s="473" t="s">
        <v>19</v>
      </c>
      <c r="I4" s="474"/>
      <c r="J4" s="462" t="s">
        <v>116</v>
      </c>
      <c r="K4" s="463"/>
      <c r="L4" s="176" t="s">
        <v>0</v>
      </c>
      <c r="N4" s="470" t="s">
        <v>22</v>
      </c>
      <c r="O4" s="458"/>
      <c r="P4" s="176" t="s">
        <v>0</v>
      </c>
    </row>
    <row r="5" spans="1:16" x14ac:dyDescent="0.25">
      <c r="A5" s="476"/>
      <c r="B5" s="465" t="s">
        <v>174</v>
      </c>
      <c r="C5" s="467"/>
      <c r="D5" s="465" t="str">
        <f>B5</f>
        <v>jan-set</v>
      </c>
      <c r="E5" s="467"/>
      <c r="F5" s="177" t="s">
        <v>124</v>
      </c>
      <c r="H5" s="468" t="str">
        <f>B5</f>
        <v>jan-set</v>
      </c>
      <c r="I5" s="467"/>
      <c r="J5" s="465" t="str">
        <f>B5</f>
        <v>jan-set</v>
      </c>
      <c r="K5" s="466"/>
      <c r="L5" s="177" t="str">
        <f>F5</f>
        <v>2021/2020</v>
      </c>
      <c r="N5" s="468" t="str">
        <f>B5</f>
        <v>jan-set</v>
      </c>
      <c r="O5" s="466"/>
      <c r="P5" s="177" t="str">
        <f>F5</f>
        <v>2021/2020</v>
      </c>
    </row>
    <row r="6" spans="1:16" ht="19.5" customHeight="1" thickBot="1" x14ac:dyDescent="0.3">
      <c r="A6" s="477"/>
      <c r="B6" s="120"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183</v>
      </c>
      <c r="B7" s="46">
        <v>123732.82999999999</v>
      </c>
      <c r="C7" s="195">
        <v>140698.22</v>
      </c>
      <c r="D7" s="345">
        <f>B7/$B$33</f>
        <v>0.12348325675494001</v>
      </c>
      <c r="E7" s="344">
        <f>C7/$C$33</f>
        <v>0.12940886020605319</v>
      </c>
      <c r="F7" s="67">
        <f>(C7-B7)/B7</f>
        <v>0.13711308470031774</v>
      </c>
      <c r="H7" s="46">
        <v>36872.862000000008</v>
      </c>
      <c r="I7" s="195">
        <v>42567.162999999957</v>
      </c>
      <c r="J7" s="345">
        <f>H7/$H$33</f>
        <v>0.13510685589670429</v>
      </c>
      <c r="K7" s="344">
        <f>I7/$I$33</f>
        <v>0.14073093636717376</v>
      </c>
      <c r="L7" s="67">
        <f>(I7-H7)/H7</f>
        <v>0.15443067587213455</v>
      </c>
      <c r="N7" s="40">
        <f t="shared" ref="N7:O33" si="0">(H7/B7)*10</f>
        <v>2.9800386849634015</v>
      </c>
      <c r="O7" s="200">
        <f t="shared" si="0"/>
        <v>3.025422993979594</v>
      </c>
      <c r="P7" s="76">
        <f>(O7-N7)/N7</f>
        <v>1.5229436196647855E-2</v>
      </c>
    </row>
    <row r="8" spans="1:16" ht="20.100000000000001" customHeight="1" x14ac:dyDescent="0.25">
      <c r="A8" s="14" t="s">
        <v>181</v>
      </c>
      <c r="B8" s="25">
        <v>148889.72000000009</v>
      </c>
      <c r="C8" s="188">
        <v>150788.49999999994</v>
      </c>
      <c r="D8" s="345">
        <f t="shared" ref="D8:D32" si="1">B8/$B$33</f>
        <v>0.14858940446873428</v>
      </c>
      <c r="E8" s="295">
        <f t="shared" ref="E8:E32" si="2">C8/$C$33</f>
        <v>0.13868951517069969</v>
      </c>
      <c r="F8" s="67">
        <f t="shared" ref="F8:F33" si="3">(C8-B8)/B8</f>
        <v>1.2752928812008325E-2</v>
      </c>
      <c r="H8" s="25">
        <v>40937.800999999978</v>
      </c>
      <c r="I8" s="188">
        <v>42398.413999999982</v>
      </c>
      <c r="J8" s="345">
        <f t="shared" ref="J8:J32" si="4">H8/$H$33</f>
        <v>0.15000130937584807</v>
      </c>
      <c r="K8" s="295">
        <f t="shared" ref="K8:K32" si="5">I8/$I$33</f>
        <v>0.1401730367302865</v>
      </c>
      <c r="L8" s="67">
        <f t="shared" ref="L8:L33" si="6">(I8-H8)/H8</f>
        <v>3.5678833848452329E-2</v>
      </c>
      <c r="N8" s="40">
        <f t="shared" si="0"/>
        <v>2.7495384503376026</v>
      </c>
      <c r="O8" s="201">
        <f t="shared" si="0"/>
        <v>2.8117803413390279</v>
      </c>
      <c r="P8" s="67">
        <f t="shared" ref="P8:P71" si="7">(O8-N8)/N8</f>
        <v>2.2637214254553492E-2</v>
      </c>
    </row>
    <row r="9" spans="1:16" ht="20.100000000000001" customHeight="1" x14ac:dyDescent="0.25">
      <c r="A9" s="14" t="s">
        <v>184</v>
      </c>
      <c r="B9" s="25">
        <v>79333.599999999991</v>
      </c>
      <c r="C9" s="188">
        <v>78196.739999999991</v>
      </c>
      <c r="D9" s="345">
        <f t="shared" si="1"/>
        <v>7.9173581482729433E-2</v>
      </c>
      <c r="E9" s="295">
        <f t="shared" si="2"/>
        <v>7.1922381073684413E-2</v>
      </c>
      <c r="F9" s="67">
        <f t="shared" si="3"/>
        <v>-1.4330119898756651E-2</v>
      </c>
      <c r="H9" s="25">
        <v>25811.907999999996</v>
      </c>
      <c r="I9" s="188">
        <v>27227.143</v>
      </c>
      <c r="J9" s="345">
        <f t="shared" si="4"/>
        <v>9.457811369714092E-2</v>
      </c>
      <c r="K9" s="295">
        <f t="shared" si="5"/>
        <v>9.001542642136956E-2</v>
      </c>
      <c r="L9" s="67">
        <f t="shared" si="6"/>
        <v>5.4828763530383129E-2</v>
      </c>
      <c r="N9" s="40">
        <f t="shared" si="0"/>
        <v>3.2535909122994546</v>
      </c>
      <c r="O9" s="201">
        <f t="shared" si="0"/>
        <v>3.4818769938491045</v>
      </c>
      <c r="P9" s="67">
        <f t="shared" si="7"/>
        <v>7.0164346933311958E-2</v>
      </c>
    </row>
    <row r="10" spans="1:16" ht="20.100000000000001" customHeight="1" x14ac:dyDescent="0.25">
      <c r="A10" s="14" t="s">
        <v>182</v>
      </c>
      <c r="B10" s="25">
        <v>78579.009999999995</v>
      </c>
      <c r="C10" s="188">
        <v>100883.91000000003</v>
      </c>
      <c r="D10" s="345">
        <f t="shared" si="1"/>
        <v>7.8420513515927825E-2</v>
      </c>
      <c r="E10" s="295">
        <f t="shared" si="2"/>
        <v>9.2789175344436162E-2</v>
      </c>
      <c r="F10" s="67">
        <f t="shared" si="3"/>
        <v>0.28385315620545537</v>
      </c>
      <c r="H10" s="25">
        <v>20537.233999999997</v>
      </c>
      <c r="I10" s="188">
        <v>26646.194</v>
      </c>
      <c r="J10" s="345">
        <f t="shared" si="4"/>
        <v>7.5251037322649234E-2</v>
      </c>
      <c r="K10" s="295">
        <f t="shared" si="5"/>
        <v>8.8094755862432525E-2</v>
      </c>
      <c r="L10" s="67">
        <f t="shared" si="6"/>
        <v>0.29745777839411108</v>
      </c>
      <c r="N10" s="40">
        <f t="shared" si="0"/>
        <v>2.6135775953400273</v>
      </c>
      <c r="O10" s="201">
        <f t="shared" si="0"/>
        <v>2.6412729244931121</v>
      </c>
      <c r="P10" s="67">
        <f t="shared" si="7"/>
        <v>1.0596712032757399E-2</v>
      </c>
    </row>
    <row r="11" spans="1:16" ht="20.100000000000001" customHeight="1" x14ac:dyDescent="0.25">
      <c r="A11" s="14" t="s">
        <v>154</v>
      </c>
      <c r="B11" s="25">
        <v>83902.070000000036</v>
      </c>
      <c r="C11" s="188">
        <v>92895.720000000016</v>
      </c>
      <c r="D11" s="345">
        <f t="shared" si="1"/>
        <v>8.3732836726364016E-2</v>
      </c>
      <c r="E11" s="295">
        <f t="shared" si="2"/>
        <v>8.5441942643060168E-2</v>
      </c>
      <c r="F11" s="67">
        <f t="shared" si="3"/>
        <v>0.10719223017977954</v>
      </c>
      <c r="H11" s="25">
        <v>20135.899999999998</v>
      </c>
      <c r="I11" s="188">
        <v>22486.255000000001</v>
      </c>
      <c r="J11" s="345">
        <f t="shared" si="4"/>
        <v>7.378049850457627E-2</v>
      </c>
      <c r="K11" s="295">
        <f t="shared" si="5"/>
        <v>7.4341616835988014E-2</v>
      </c>
      <c r="L11" s="67">
        <f t="shared" si="6"/>
        <v>0.11672460630019038</v>
      </c>
      <c r="N11" s="40">
        <f t="shared" si="0"/>
        <v>2.3999288694545902</v>
      </c>
      <c r="O11" s="201">
        <f t="shared" si="0"/>
        <v>2.4205910670588482</v>
      </c>
      <c r="P11" s="67">
        <f t="shared" si="7"/>
        <v>8.6095041679104985E-3</v>
      </c>
    </row>
    <row r="12" spans="1:16" ht="20.100000000000001" customHeight="1" x14ac:dyDescent="0.25">
      <c r="A12" s="14" t="s">
        <v>158</v>
      </c>
      <c r="B12" s="25">
        <v>61337.49</v>
      </c>
      <c r="C12" s="188">
        <v>71238</v>
      </c>
      <c r="D12" s="345">
        <f t="shared" si="1"/>
        <v>6.1213770236836627E-2</v>
      </c>
      <c r="E12" s="295">
        <f t="shared" si="2"/>
        <v>6.5521997246012195E-2</v>
      </c>
      <c r="F12" s="67">
        <f t="shared" si="3"/>
        <v>0.16141041963080005</v>
      </c>
      <c r="H12" s="25">
        <v>14178.976999999995</v>
      </c>
      <c r="I12" s="188">
        <v>16843.632999999998</v>
      </c>
      <c r="J12" s="345">
        <f t="shared" si="4"/>
        <v>5.1953575024951501E-2</v>
      </c>
      <c r="K12" s="295">
        <f t="shared" si="5"/>
        <v>5.568659212536739E-2</v>
      </c>
      <c r="L12" s="67">
        <f t="shared" si="6"/>
        <v>0.18793006011646704</v>
      </c>
      <c r="N12" s="40">
        <f t="shared" si="0"/>
        <v>2.3116330648678312</v>
      </c>
      <c r="O12" s="201">
        <f t="shared" si="0"/>
        <v>2.3644168842471709</v>
      </c>
      <c r="P12" s="67">
        <f t="shared" si="7"/>
        <v>2.2833995663735531E-2</v>
      </c>
    </row>
    <row r="13" spans="1:16" ht="20.100000000000001" customHeight="1" x14ac:dyDescent="0.25">
      <c r="A13" s="14" t="s">
        <v>185</v>
      </c>
      <c r="B13" s="25">
        <v>51526.880000000019</v>
      </c>
      <c r="C13" s="188">
        <v>44163.909999999989</v>
      </c>
      <c r="D13" s="345">
        <f t="shared" si="1"/>
        <v>5.1422948564426973E-2</v>
      </c>
      <c r="E13" s="295">
        <f t="shared" si="2"/>
        <v>4.0620281161643075E-2</v>
      </c>
      <c r="F13" s="67">
        <f t="shared" si="3"/>
        <v>-0.14289570802656842</v>
      </c>
      <c r="H13" s="25">
        <v>17109.659999999996</v>
      </c>
      <c r="I13" s="188">
        <v>16331.779999999999</v>
      </c>
      <c r="J13" s="345">
        <f t="shared" si="4"/>
        <v>6.2691970264244862E-2</v>
      </c>
      <c r="K13" s="295">
        <f t="shared" si="5"/>
        <v>5.399435926567818E-2</v>
      </c>
      <c r="L13" s="67">
        <f t="shared" si="6"/>
        <v>-4.5464375095706028E-2</v>
      </c>
      <c r="N13" s="40">
        <f t="shared" si="0"/>
        <v>3.3205309539409313</v>
      </c>
      <c r="O13" s="201">
        <f t="shared" si="0"/>
        <v>3.6979923199734817</v>
      </c>
      <c r="P13" s="67">
        <f t="shared" si="7"/>
        <v>0.11367500296437982</v>
      </c>
    </row>
    <row r="14" spans="1:16" ht="20.100000000000001" customHeight="1" x14ac:dyDescent="0.25">
      <c r="A14" s="14" t="s">
        <v>153</v>
      </c>
      <c r="B14" s="25">
        <v>64752.640000000029</v>
      </c>
      <c r="C14" s="188">
        <v>65568.510000000009</v>
      </c>
      <c r="D14" s="345">
        <f t="shared" si="1"/>
        <v>6.4622031765378701E-2</v>
      </c>
      <c r="E14" s="295">
        <f t="shared" si="2"/>
        <v>6.0307416430067144E-2</v>
      </c>
      <c r="F14" s="67">
        <f t="shared" si="3"/>
        <v>1.2599795158930669E-2</v>
      </c>
      <c r="H14" s="25">
        <v>13320.223000000002</v>
      </c>
      <c r="I14" s="188">
        <v>13998.752999999997</v>
      </c>
      <c r="J14" s="345">
        <f t="shared" si="4"/>
        <v>4.8806991151730122E-2</v>
      </c>
      <c r="K14" s="295">
        <f t="shared" si="5"/>
        <v>4.6281158499164823E-2</v>
      </c>
      <c r="L14" s="67">
        <f t="shared" si="6"/>
        <v>5.0939837869080351E-2</v>
      </c>
      <c r="N14" s="40">
        <f t="shared" si="0"/>
        <v>2.0570934250711623</v>
      </c>
      <c r="O14" s="201">
        <f t="shared" si="0"/>
        <v>2.1349811060217769</v>
      </c>
      <c r="P14" s="67">
        <f t="shared" si="7"/>
        <v>3.7862976956391847E-2</v>
      </c>
    </row>
    <row r="15" spans="1:16" ht="20.100000000000001" customHeight="1" x14ac:dyDescent="0.25">
      <c r="A15" s="14" t="s">
        <v>157</v>
      </c>
      <c r="B15" s="25">
        <v>55624.480000000025</v>
      </c>
      <c r="C15" s="188">
        <v>55718.520000000011</v>
      </c>
      <c r="D15" s="345">
        <f t="shared" si="1"/>
        <v>5.5512283568556781E-2</v>
      </c>
      <c r="E15" s="295">
        <f t="shared" si="2"/>
        <v>5.1247771049045113E-2</v>
      </c>
      <c r="F15" s="67">
        <f t="shared" si="3"/>
        <v>1.6906225460442286E-3</v>
      </c>
      <c r="H15" s="25">
        <v>13182.407999999999</v>
      </c>
      <c r="I15" s="188">
        <v>13616.559999999998</v>
      </c>
      <c r="J15" s="345">
        <f t="shared" si="4"/>
        <v>4.830201946427596E-2</v>
      </c>
      <c r="K15" s="295">
        <f t="shared" si="5"/>
        <v>4.5017593465174206E-2</v>
      </c>
      <c r="L15" s="67">
        <f t="shared" si="6"/>
        <v>3.2934195330625346E-2</v>
      </c>
      <c r="N15" s="40">
        <f t="shared" si="0"/>
        <v>2.3698932556313324</v>
      </c>
      <c r="O15" s="201">
        <f t="shared" si="0"/>
        <v>2.4438122189893048</v>
      </c>
      <c r="P15" s="67">
        <f t="shared" si="7"/>
        <v>3.1190840845817188E-2</v>
      </c>
    </row>
    <row r="16" spans="1:16" ht="20.100000000000001" customHeight="1" x14ac:dyDescent="0.25">
      <c r="A16" s="14" t="s">
        <v>188</v>
      </c>
      <c r="B16" s="25">
        <v>31285.660000000003</v>
      </c>
      <c r="C16" s="188">
        <v>30891.509999999984</v>
      </c>
      <c r="D16" s="345">
        <f t="shared" si="1"/>
        <v>3.1222555780286907E-2</v>
      </c>
      <c r="E16" s="295">
        <f t="shared" si="2"/>
        <v>2.841283350382039E-2</v>
      </c>
      <c r="F16" s="67">
        <f t="shared" si="3"/>
        <v>-1.2598423686763187E-2</v>
      </c>
      <c r="H16" s="25">
        <v>7522.4230000000007</v>
      </c>
      <c r="I16" s="188">
        <v>7511.2079999999951</v>
      </c>
      <c r="J16" s="345">
        <f t="shared" si="4"/>
        <v>2.7563114581532992E-2</v>
      </c>
      <c r="K16" s="295">
        <f t="shared" si="5"/>
        <v>2.4832741028304069E-2</v>
      </c>
      <c r="L16" s="67">
        <f t="shared" si="6"/>
        <v>-1.4908760116262541E-3</v>
      </c>
      <c r="N16" s="40">
        <f t="shared" si="0"/>
        <v>2.4044316149954965</v>
      </c>
      <c r="O16" s="201">
        <f t="shared" si="0"/>
        <v>2.4314797172426985</v>
      </c>
      <c r="P16" s="67">
        <f t="shared" si="7"/>
        <v>1.1249270754266247E-2</v>
      </c>
    </row>
    <row r="17" spans="1:16" ht="20.100000000000001" customHeight="1" x14ac:dyDescent="0.25">
      <c r="A17" s="14" t="s">
        <v>187</v>
      </c>
      <c r="B17" s="25">
        <v>14387.649999999996</v>
      </c>
      <c r="C17" s="188">
        <v>18590.429999999997</v>
      </c>
      <c r="D17" s="345">
        <f t="shared" si="1"/>
        <v>1.4358629630068368E-2</v>
      </c>
      <c r="E17" s="295">
        <f t="shared" si="2"/>
        <v>1.7098768961259191E-2</v>
      </c>
      <c r="F17" s="67">
        <f t="shared" si="3"/>
        <v>0.29211024733017565</v>
      </c>
      <c r="H17" s="25">
        <v>5279.9870000000019</v>
      </c>
      <c r="I17" s="188">
        <v>6332.8449999999984</v>
      </c>
      <c r="J17" s="345">
        <f t="shared" si="4"/>
        <v>1.9346543882204536E-2</v>
      </c>
      <c r="K17" s="295">
        <f t="shared" si="5"/>
        <v>2.093696511365287E-2</v>
      </c>
      <c r="L17" s="67">
        <f t="shared" si="6"/>
        <v>0.19940541520272609</v>
      </c>
      <c r="N17" s="40">
        <f t="shared" si="0"/>
        <v>3.6698050063769996</v>
      </c>
      <c r="O17" s="201">
        <f t="shared" si="0"/>
        <v>3.4065080796947673</v>
      </c>
      <c r="P17" s="67">
        <f t="shared" si="7"/>
        <v>-7.174684383085822E-2</v>
      </c>
    </row>
    <row r="18" spans="1:16" ht="20.100000000000001" customHeight="1" x14ac:dyDescent="0.25">
      <c r="A18" s="14" t="s">
        <v>156</v>
      </c>
      <c r="B18" s="25">
        <v>21896.499999999996</v>
      </c>
      <c r="C18" s="188">
        <v>21095.729999999996</v>
      </c>
      <c r="D18" s="345">
        <f t="shared" si="1"/>
        <v>2.1852334029170299E-2</v>
      </c>
      <c r="E18" s="295">
        <f t="shared" si="2"/>
        <v>1.940304841464691E-2</v>
      </c>
      <c r="F18" s="67">
        <f t="shared" si="3"/>
        <v>-3.6570684812641314E-2</v>
      </c>
      <c r="H18" s="25">
        <v>6472.1559999999999</v>
      </c>
      <c r="I18" s="188">
        <v>6284.3170000000009</v>
      </c>
      <c r="J18" s="345">
        <f t="shared" si="4"/>
        <v>2.371480271949028E-2</v>
      </c>
      <c r="K18" s="295">
        <f t="shared" si="5"/>
        <v>2.0776527104663971E-2</v>
      </c>
      <c r="L18" s="67">
        <f t="shared" si="6"/>
        <v>-2.9022631716540674E-2</v>
      </c>
      <c r="N18" s="40">
        <f t="shared" si="0"/>
        <v>2.9557947617199098</v>
      </c>
      <c r="O18" s="201">
        <f t="shared" si="0"/>
        <v>2.9789521386555489</v>
      </c>
      <c r="P18" s="67">
        <f t="shared" si="7"/>
        <v>7.8345686363434329E-3</v>
      </c>
    </row>
    <row r="19" spans="1:16" ht="20.100000000000001" customHeight="1" x14ac:dyDescent="0.25">
      <c r="A19" s="14" t="s">
        <v>155</v>
      </c>
      <c r="B19" s="25">
        <v>20426.949999999997</v>
      </c>
      <c r="C19" s="188">
        <v>21522.65</v>
      </c>
      <c r="D19" s="345">
        <f t="shared" si="1"/>
        <v>2.0385748160535257E-2</v>
      </c>
      <c r="E19" s="295">
        <f t="shared" si="2"/>
        <v>1.9795713159084818E-2</v>
      </c>
      <c r="F19" s="67">
        <f t="shared" si="3"/>
        <v>5.3639921770014837E-2</v>
      </c>
      <c r="H19" s="25">
        <v>5319.9220000000023</v>
      </c>
      <c r="I19" s="188">
        <v>5921.768</v>
      </c>
      <c r="J19" s="345">
        <f t="shared" si="4"/>
        <v>1.9492870801179115E-2</v>
      </c>
      <c r="K19" s="295">
        <f t="shared" si="5"/>
        <v>1.9577906932373358E-2</v>
      </c>
      <c r="L19" s="67">
        <f t="shared" si="6"/>
        <v>0.11313060605023861</v>
      </c>
      <c r="N19" s="40">
        <f t="shared" si="0"/>
        <v>2.6043643324137977</v>
      </c>
      <c r="O19" s="201">
        <f t="shared" si="0"/>
        <v>2.7514121170023209</v>
      </c>
      <c r="P19" s="67">
        <f t="shared" si="7"/>
        <v>5.6462063605453847E-2</v>
      </c>
    </row>
    <row r="20" spans="1:16" ht="20.100000000000001" customHeight="1" x14ac:dyDescent="0.25">
      <c r="A20" s="14" t="s">
        <v>186</v>
      </c>
      <c r="B20" s="25">
        <v>15693.400000000001</v>
      </c>
      <c r="C20" s="188">
        <v>17120.29</v>
      </c>
      <c r="D20" s="345">
        <f t="shared" si="1"/>
        <v>1.5661745888766756E-2</v>
      </c>
      <c r="E20" s="295">
        <f t="shared" si="2"/>
        <v>1.5746590221945172E-2</v>
      </c>
      <c r="F20" s="67">
        <f t="shared" si="3"/>
        <v>9.0922935756432594E-2</v>
      </c>
      <c r="H20" s="25">
        <v>5177.6849999999977</v>
      </c>
      <c r="I20" s="188">
        <v>5090.3690000000006</v>
      </c>
      <c r="J20" s="345">
        <f t="shared" si="4"/>
        <v>1.8971696343330412E-2</v>
      </c>
      <c r="K20" s="295">
        <f t="shared" si="5"/>
        <v>1.6829225753767871E-2</v>
      </c>
      <c r="L20" s="67">
        <f t="shared" si="6"/>
        <v>-1.6863907325377483E-2</v>
      </c>
      <c r="N20" s="40">
        <f t="shared" si="0"/>
        <v>3.2992754916079354</v>
      </c>
      <c r="O20" s="201">
        <f t="shared" si="0"/>
        <v>2.9732960130932362</v>
      </c>
      <c r="P20" s="67">
        <f t="shared" si="7"/>
        <v>-9.880335223410816E-2</v>
      </c>
    </row>
    <row r="21" spans="1:16" ht="20.100000000000001" customHeight="1" x14ac:dyDescent="0.25">
      <c r="A21" s="14" t="s">
        <v>161</v>
      </c>
      <c r="B21" s="25">
        <v>22571.120000000003</v>
      </c>
      <c r="C21" s="188">
        <v>19100.180000000008</v>
      </c>
      <c r="D21" s="345">
        <f t="shared" si="1"/>
        <v>2.2525593298129223E-2</v>
      </c>
      <c r="E21" s="295">
        <f t="shared" si="2"/>
        <v>1.7567617582727443E-2</v>
      </c>
      <c r="F21" s="67">
        <f t="shared" si="3"/>
        <v>-0.15377792506530447</v>
      </c>
      <c r="H21" s="25">
        <v>4141.4979999999996</v>
      </c>
      <c r="I21" s="188">
        <v>4329.1990000000005</v>
      </c>
      <c r="J21" s="345">
        <f t="shared" si="4"/>
        <v>1.5174975391996663E-2</v>
      </c>
      <c r="K21" s="295">
        <f t="shared" si="5"/>
        <v>1.4312728076095486E-2</v>
      </c>
      <c r="L21" s="67">
        <f t="shared" si="6"/>
        <v>4.5322006674879706E-2</v>
      </c>
      <c r="N21" s="40">
        <f t="shared" si="0"/>
        <v>1.8348659703195938</v>
      </c>
      <c r="O21" s="201">
        <f t="shared" si="0"/>
        <v>2.2665749746861019</v>
      </c>
      <c r="P21" s="67">
        <f t="shared" si="7"/>
        <v>0.23528094768214261</v>
      </c>
    </row>
    <row r="22" spans="1:16" ht="20.100000000000001" customHeight="1" x14ac:dyDescent="0.25">
      <c r="A22" s="14" t="s">
        <v>162</v>
      </c>
      <c r="B22" s="25">
        <v>13962.259999999998</v>
      </c>
      <c r="C22" s="188">
        <v>13180.200000000004</v>
      </c>
      <c r="D22" s="345">
        <f t="shared" si="1"/>
        <v>1.3934097655886709E-2</v>
      </c>
      <c r="E22" s="295">
        <f t="shared" si="2"/>
        <v>1.2122645611919062E-2</v>
      </c>
      <c r="F22" s="67">
        <f t="shared" si="3"/>
        <v>-5.6012422057746675E-2</v>
      </c>
      <c r="H22" s="25">
        <v>4335.4440000000004</v>
      </c>
      <c r="I22" s="188">
        <v>4286.2099999999991</v>
      </c>
      <c r="J22" s="345">
        <f t="shared" si="4"/>
        <v>1.5885618202249426E-2</v>
      </c>
      <c r="K22" s="295">
        <f t="shared" si="5"/>
        <v>1.4170602508002339E-2</v>
      </c>
      <c r="L22" s="67">
        <f t="shared" si="6"/>
        <v>-1.1356160983742676E-2</v>
      </c>
      <c r="N22" s="40">
        <f t="shared" si="0"/>
        <v>3.1051162204399581</v>
      </c>
      <c r="O22" s="201">
        <f t="shared" si="0"/>
        <v>3.2520067980758998</v>
      </c>
      <c r="P22" s="67">
        <f t="shared" si="7"/>
        <v>4.7305983804731493E-2</v>
      </c>
    </row>
    <row r="23" spans="1:16" ht="20.100000000000001" customHeight="1" x14ac:dyDescent="0.25">
      <c r="A23" s="14" t="s">
        <v>159</v>
      </c>
      <c r="B23" s="25">
        <v>9985.14</v>
      </c>
      <c r="C23" s="188">
        <v>14287.139999999998</v>
      </c>
      <c r="D23" s="345">
        <f t="shared" si="1"/>
        <v>9.9649996395784514E-3</v>
      </c>
      <c r="E23" s="295">
        <f t="shared" si="2"/>
        <v>1.3140766834181061E-2</v>
      </c>
      <c r="F23" s="67">
        <f t="shared" si="3"/>
        <v>0.43084022857966925</v>
      </c>
      <c r="H23" s="25">
        <v>3134.4389999999994</v>
      </c>
      <c r="I23" s="188">
        <v>4230.8530000000001</v>
      </c>
      <c r="J23" s="345">
        <f t="shared" si="4"/>
        <v>1.1484983137192055E-2</v>
      </c>
      <c r="K23" s="295">
        <f t="shared" si="5"/>
        <v>1.3987587200064679E-2</v>
      </c>
      <c r="L23" s="67">
        <f t="shared" si="6"/>
        <v>0.34979592839420415</v>
      </c>
      <c r="N23" s="40">
        <f t="shared" si="0"/>
        <v>3.1391037081102513</v>
      </c>
      <c r="O23" s="201">
        <f t="shared" si="0"/>
        <v>2.9613015621041026</v>
      </c>
      <c r="P23" s="67">
        <f t="shared" si="7"/>
        <v>-5.6641055071476473E-2</v>
      </c>
    </row>
    <row r="24" spans="1:16" ht="20.100000000000001" customHeight="1" x14ac:dyDescent="0.25">
      <c r="A24" s="14" t="s">
        <v>190</v>
      </c>
      <c r="B24" s="25">
        <v>9884.7199999999975</v>
      </c>
      <c r="C24" s="188">
        <v>11844.990000000003</v>
      </c>
      <c r="D24" s="345">
        <f t="shared" si="1"/>
        <v>9.8647821900678303E-3</v>
      </c>
      <c r="E24" s="295">
        <f t="shared" si="2"/>
        <v>1.0894570343904127E-2</v>
      </c>
      <c r="F24" s="67">
        <f t="shared" si="3"/>
        <v>0.19831315403977112</v>
      </c>
      <c r="H24" s="25">
        <v>2902.5450000000001</v>
      </c>
      <c r="I24" s="188">
        <v>3409.6450000000004</v>
      </c>
      <c r="J24" s="345">
        <f t="shared" si="4"/>
        <v>1.0635294028673432E-2</v>
      </c>
      <c r="K24" s="295">
        <f t="shared" si="5"/>
        <v>1.1272598400077842E-2</v>
      </c>
      <c r="L24" s="67">
        <f t="shared" si="6"/>
        <v>0.17470874697894445</v>
      </c>
      <c r="N24" s="40">
        <f t="shared" si="0"/>
        <v>2.9363957704416519</v>
      </c>
      <c r="O24" s="201">
        <f t="shared" si="0"/>
        <v>2.8785545618865016</v>
      </c>
      <c r="P24" s="67">
        <f t="shared" si="7"/>
        <v>-1.9698028834325223E-2</v>
      </c>
    </row>
    <row r="25" spans="1:16" ht="20.100000000000001" customHeight="1" x14ac:dyDescent="0.25">
      <c r="A25" s="14" t="s">
        <v>160</v>
      </c>
      <c r="B25" s="25">
        <v>6663.2000000000007</v>
      </c>
      <c r="C25" s="188">
        <v>8921.1199999999972</v>
      </c>
      <c r="D25" s="345">
        <f t="shared" si="1"/>
        <v>6.6497601033575042E-3</v>
      </c>
      <c r="E25" s="295">
        <f t="shared" si="2"/>
        <v>8.2053061578279025E-3</v>
      </c>
      <c r="F25" s="67">
        <f t="shared" si="3"/>
        <v>0.33886420938888162</v>
      </c>
      <c r="H25" s="25">
        <v>2470.6650000000009</v>
      </c>
      <c r="I25" s="188">
        <v>2839.9989999999998</v>
      </c>
      <c r="J25" s="345">
        <f t="shared" si="4"/>
        <v>9.0528307817286033E-3</v>
      </c>
      <c r="K25" s="295">
        <f t="shared" si="5"/>
        <v>9.3892965935229809E-3</v>
      </c>
      <c r="L25" s="67">
        <f t="shared" si="6"/>
        <v>0.14948768853729616</v>
      </c>
      <c r="N25" s="40">
        <f t="shared" si="0"/>
        <v>3.7079256213230889</v>
      </c>
      <c r="O25" s="201">
        <f t="shared" si="0"/>
        <v>3.1834556647595824</v>
      </c>
      <c r="P25" s="67">
        <f t="shared" si="7"/>
        <v>-0.14144565186190583</v>
      </c>
    </row>
    <row r="26" spans="1:16" ht="20.100000000000001" customHeight="1" x14ac:dyDescent="0.25">
      <c r="A26" s="14" t="s">
        <v>193</v>
      </c>
      <c r="B26" s="25">
        <v>4979.0500000000011</v>
      </c>
      <c r="C26" s="188">
        <v>5338.7000000000025</v>
      </c>
      <c r="D26" s="345">
        <f t="shared" si="1"/>
        <v>4.9690070900801691E-3</v>
      </c>
      <c r="E26" s="295">
        <f t="shared" si="2"/>
        <v>4.9103327816233675E-3</v>
      </c>
      <c r="F26" s="67">
        <f t="shared" si="3"/>
        <v>7.223265482371162E-2</v>
      </c>
      <c r="H26" s="25">
        <v>2589.7330000000002</v>
      </c>
      <c r="I26" s="188">
        <v>2658.7530000000006</v>
      </c>
      <c r="J26" s="345">
        <f t="shared" si="4"/>
        <v>9.4891110769199215E-3</v>
      </c>
      <c r="K26" s="295">
        <f t="shared" si="5"/>
        <v>8.7900807309858262E-3</v>
      </c>
      <c r="L26" s="67">
        <f t="shared" si="6"/>
        <v>2.6651396109174354E-2</v>
      </c>
      <c r="N26" s="40">
        <f t="shared" si="0"/>
        <v>5.2012592763679812</v>
      </c>
      <c r="O26" s="201">
        <f t="shared" si="0"/>
        <v>4.9801505984602983</v>
      </c>
      <c r="P26" s="67">
        <f t="shared" si="7"/>
        <v>-4.2510604866843375E-2</v>
      </c>
    </row>
    <row r="27" spans="1:16" ht="20.100000000000001" customHeight="1" x14ac:dyDescent="0.25">
      <c r="A27" s="14" t="s">
        <v>189</v>
      </c>
      <c r="B27" s="25">
        <v>10269.830000000002</v>
      </c>
      <c r="C27" s="188">
        <v>12163.949999999999</v>
      </c>
      <c r="D27" s="345">
        <f t="shared" si="1"/>
        <v>1.0249115410352984E-2</v>
      </c>
      <c r="E27" s="295">
        <f t="shared" si="2"/>
        <v>1.1187937595112579E-2</v>
      </c>
      <c r="F27" s="67">
        <f t="shared" si="3"/>
        <v>0.18443538013774297</v>
      </c>
      <c r="H27" s="25">
        <v>2007.7869999999996</v>
      </c>
      <c r="I27" s="188">
        <v>2656.3339999999994</v>
      </c>
      <c r="J27" s="345">
        <f t="shared" si="4"/>
        <v>7.3567869204260866E-3</v>
      </c>
      <c r="K27" s="295">
        <f t="shared" si="5"/>
        <v>8.78208329561358E-3</v>
      </c>
      <c r="L27" s="67">
        <f t="shared" si="6"/>
        <v>0.3230158378353879</v>
      </c>
      <c r="N27" s="40">
        <f t="shared" si="0"/>
        <v>1.9550343092339397</v>
      </c>
      <c r="O27" s="201">
        <f t="shared" si="0"/>
        <v>2.1837758293975225</v>
      </c>
      <c r="P27" s="67">
        <f t="shared" si="7"/>
        <v>0.1170012818103498</v>
      </c>
    </row>
    <row r="28" spans="1:16" ht="20.100000000000001" customHeight="1" x14ac:dyDescent="0.25">
      <c r="A28" s="14" t="s">
        <v>164</v>
      </c>
      <c r="B28" s="25">
        <v>5419.83</v>
      </c>
      <c r="C28" s="188">
        <v>8907.86</v>
      </c>
      <c r="D28" s="345">
        <f t="shared" si="1"/>
        <v>5.4088980221185159E-3</v>
      </c>
      <c r="E28" s="295">
        <f t="shared" si="2"/>
        <v>8.193110115217471E-3</v>
      </c>
      <c r="F28" s="67">
        <f t="shared" si="3"/>
        <v>0.6435681561967812</v>
      </c>
      <c r="H28" s="25">
        <v>1527.6769999999997</v>
      </c>
      <c r="I28" s="188">
        <v>2600.893</v>
      </c>
      <c r="J28" s="345">
        <f t="shared" si="4"/>
        <v>5.5976028195400028E-3</v>
      </c>
      <c r="K28" s="295">
        <f t="shared" si="5"/>
        <v>8.5987902759887495E-3</v>
      </c>
      <c r="L28" s="67">
        <f t="shared" si="6"/>
        <v>0.7025149949891244</v>
      </c>
      <c r="N28" s="40">
        <f t="shared" si="0"/>
        <v>2.818680659725489</v>
      </c>
      <c r="O28" s="201">
        <f t="shared" si="0"/>
        <v>2.9197730992628976</v>
      </c>
      <c r="P28" s="67">
        <f t="shared" si="7"/>
        <v>3.5865162372545611E-2</v>
      </c>
    </row>
    <row r="29" spans="1:16" ht="20.100000000000001" customHeight="1" x14ac:dyDescent="0.25">
      <c r="A29" s="14" t="s">
        <v>166</v>
      </c>
      <c r="B29" s="25">
        <v>2644.1499999999996</v>
      </c>
      <c r="C29" s="188">
        <v>11936.070000000003</v>
      </c>
      <c r="D29" s="345">
        <f t="shared" si="1"/>
        <v>2.6388166612577651E-3</v>
      </c>
      <c r="E29" s="295">
        <f t="shared" si="2"/>
        <v>1.0978342256495254E-2</v>
      </c>
      <c r="F29" s="67">
        <f>(C29-B29)/B29</f>
        <v>3.5141425410812568</v>
      </c>
      <c r="H29" s="25">
        <v>643.68099999999993</v>
      </c>
      <c r="I29" s="188">
        <v>1841.761</v>
      </c>
      <c r="J29" s="345">
        <f t="shared" si="4"/>
        <v>2.358529048014946E-3</v>
      </c>
      <c r="K29" s="295">
        <f t="shared" si="5"/>
        <v>6.0890304128217937E-3</v>
      </c>
      <c r="L29" s="67">
        <f>(I29-H29)/H29</f>
        <v>1.8612946475039656</v>
      </c>
      <c r="N29" s="40">
        <f t="shared" si="0"/>
        <v>2.4343588676890495</v>
      </c>
      <c r="O29" s="201">
        <f t="shared" si="0"/>
        <v>1.5430212791982618</v>
      </c>
      <c r="P29" s="67">
        <f>(O29-N29)/N29</f>
        <v>-0.36614880423811114</v>
      </c>
    </row>
    <row r="30" spans="1:16" ht="20.100000000000001" customHeight="1" x14ac:dyDescent="0.25">
      <c r="A30" s="14" t="s">
        <v>197</v>
      </c>
      <c r="B30" s="25">
        <v>6986.2400000000007</v>
      </c>
      <c r="C30" s="188">
        <v>6265.0499999999993</v>
      </c>
      <c r="D30" s="345">
        <f t="shared" si="1"/>
        <v>6.972148520902919E-3</v>
      </c>
      <c r="E30" s="295">
        <f t="shared" si="2"/>
        <v>5.7623542048643788E-3</v>
      </c>
      <c r="F30" s="67">
        <f t="shared" si="3"/>
        <v>-0.10323006366801045</v>
      </c>
      <c r="H30" s="25">
        <v>1712.1790000000001</v>
      </c>
      <c r="I30" s="188">
        <v>1687.8660000000004</v>
      </c>
      <c r="J30" s="345">
        <f t="shared" si="4"/>
        <v>6.2736416126950821E-3</v>
      </c>
      <c r="K30" s="295">
        <f t="shared" si="5"/>
        <v>5.58023945928265E-3</v>
      </c>
      <c r="L30" s="67">
        <f t="shared" si="6"/>
        <v>-1.420003399177285E-2</v>
      </c>
      <c r="N30" s="40">
        <f t="shared" si="0"/>
        <v>2.45078754809454</v>
      </c>
      <c r="O30" s="201">
        <f t="shared" si="0"/>
        <v>2.6940982115066929</v>
      </c>
      <c r="P30" s="67">
        <f t="shared" si="7"/>
        <v>9.9278561946882837E-2</v>
      </c>
    </row>
    <row r="31" spans="1:16" ht="20.100000000000001" customHeight="1" x14ac:dyDescent="0.25">
      <c r="A31" s="14" t="s">
        <v>199</v>
      </c>
      <c r="B31" s="25">
        <v>5003.2699999999986</v>
      </c>
      <c r="C31" s="188">
        <v>5936.5999999999995</v>
      </c>
      <c r="D31" s="345">
        <f t="shared" si="1"/>
        <v>4.9931782375323393E-3</v>
      </c>
      <c r="E31" s="295">
        <f t="shared" si="2"/>
        <v>5.4602584133562979E-3</v>
      </c>
      <c r="F31" s="67">
        <f t="shared" si="3"/>
        <v>0.18654400022385381</v>
      </c>
      <c r="H31" s="25">
        <v>1116.8140000000001</v>
      </c>
      <c r="I31" s="188">
        <v>1238.0230000000004</v>
      </c>
      <c r="J31" s="345">
        <f t="shared" si="4"/>
        <v>4.0921485335589595E-3</v>
      </c>
      <c r="K31" s="295">
        <f t="shared" si="5"/>
        <v>4.0930173343733944E-3</v>
      </c>
      <c r="L31" s="67">
        <f t="shared" si="6"/>
        <v>0.10853105351473054</v>
      </c>
      <c r="N31" s="40">
        <f t="shared" si="0"/>
        <v>2.2321681620220386</v>
      </c>
      <c r="O31" s="201">
        <f t="shared" si="0"/>
        <v>2.0854074722905374</v>
      </c>
      <c r="P31" s="67">
        <f t="shared" si="7"/>
        <v>-6.5748043641369824E-2</v>
      </c>
    </row>
    <row r="32" spans="1:16" ht="20.100000000000001" customHeight="1" thickBot="1" x14ac:dyDescent="0.3">
      <c r="A32" s="14" t="s">
        <v>17</v>
      </c>
      <c r="B32" s="25">
        <f>B33-SUM(B7:B31)</f>
        <v>52283.419999999925</v>
      </c>
      <c r="C32" s="188">
        <f>C33-SUM(C7:C31)</f>
        <v>59983.419999999693</v>
      </c>
      <c r="D32" s="345">
        <f t="shared" si="1"/>
        <v>5.2177962598013453E-2</v>
      </c>
      <c r="E32" s="295">
        <f t="shared" si="2"/>
        <v>5.5170463517313403E-2</v>
      </c>
      <c r="F32" s="67">
        <f t="shared" si="3"/>
        <v>0.1472742219235042</v>
      </c>
      <c r="H32" s="25">
        <f>H33-SUM(H7:H31)</f>
        <v>14474.682999999961</v>
      </c>
      <c r="I32" s="188">
        <f>I33-SUM(I7:I31)</f>
        <v>17436.028000000166</v>
      </c>
      <c r="J32" s="345">
        <f t="shared" si="4"/>
        <v>5.3037079417146124E-2</v>
      </c>
      <c r="K32" s="295">
        <f t="shared" si="5"/>
        <v>5.7645104207773627E-2</v>
      </c>
      <c r="L32" s="67">
        <f t="shared" si="6"/>
        <v>0.20458790012881201</v>
      </c>
      <c r="N32" s="40">
        <f t="shared" si="0"/>
        <v>2.7685034758628992</v>
      </c>
      <c r="O32" s="201">
        <f t="shared" si="0"/>
        <v>2.9068079145871066</v>
      </c>
      <c r="P32" s="67">
        <f t="shared" si="7"/>
        <v>4.9956389771589525E-2</v>
      </c>
    </row>
    <row r="33" spans="1:16" ht="26.25" customHeight="1" thickBot="1" x14ac:dyDescent="0.3">
      <c r="A33" s="18" t="s">
        <v>18</v>
      </c>
      <c r="B33" s="23">
        <v>1002021.11</v>
      </c>
      <c r="C33" s="193">
        <v>1087237.9199999997</v>
      </c>
      <c r="D33" s="341">
        <f>SUM(D7:D32)</f>
        <v>1</v>
      </c>
      <c r="E33" s="342">
        <f>SUM(E7:E32)</f>
        <v>0.99999999999999989</v>
      </c>
      <c r="F33" s="72">
        <f t="shared" si="3"/>
        <v>8.5044924851932213E-2</v>
      </c>
      <c r="G33" s="2"/>
      <c r="H33" s="47">
        <v>272916.29099999997</v>
      </c>
      <c r="I33" s="199">
        <v>302471.96600000007</v>
      </c>
      <c r="J33" s="341">
        <f>SUM(J7:J32)</f>
        <v>0.99999999999999989</v>
      </c>
      <c r="K33" s="342">
        <f>SUM(K7:K32)</f>
        <v>1</v>
      </c>
      <c r="L33" s="72">
        <f t="shared" si="6"/>
        <v>0.10829575212129827</v>
      </c>
      <c r="N33" s="35">
        <f t="shared" si="0"/>
        <v>2.7236580973827982</v>
      </c>
      <c r="O33" s="194">
        <f t="shared" si="0"/>
        <v>2.7820218595760542</v>
      </c>
      <c r="P33" s="72">
        <f t="shared" si="7"/>
        <v>2.1428446635551861E-2</v>
      </c>
    </row>
    <row r="35" spans="1:16" ht="15.75" thickBot="1" x14ac:dyDescent="0.3"/>
    <row r="36" spans="1:16" x14ac:dyDescent="0.25">
      <c r="A36" s="475" t="s">
        <v>2</v>
      </c>
      <c r="B36" s="462" t="s">
        <v>1</v>
      </c>
      <c r="C36" s="458"/>
      <c r="D36" s="462" t="s">
        <v>116</v>
      </c>
      <c r="E36" s="458"/>
      <c r="F36" s="176" t="s">
        <v>0</v>
      </c>
      <c r="H36" s="473" t="s">
        <v>19</v>
      </c>
      <c r="I36" s="474"/>
      <c r="J36" s="462" t="s">
        <v>116</v>
      </c>
      <c r="K36" s="463"/>
      <c r="L36" s="176" t="s">
        <v>0</v>
      </c>
      <c r="N36" s="470" t="s">
        <v>22</v>
      </c>
      <c r="O36" s="458"/>
      <c r="P36" s="176" t="s">
        <v>0</v>
      </c>
    </row>
    <row r="37" spans="1:16" x14ac:dyDescent="0.25">
      <c r="A37" s="476"/>
      <c r="B37" s="465" t="str">
        <f>B5</f>
        <v>jan-set</v>
      </c>
      <c r="C37" s="467"/>
      <c r="D37" s="465" t="str">
        <f>B5</f>
        <v>jan-set</v>
      </c>
      <c r="E37" s="467"/>
      <c r="F37" s="177" t="str">
        <f>F5</f>
        <v>2021/2020</v>
      </c>
      <c r="H37" s="468" t="str">
        <f>B5</f>
        <v>jan-set</v>
      </c>
      <c r="I37" s="467"/>
      <c r="J37" s="465" t="str">
        <f>B5</f>
        <v>jan-set</v>
      </c>
      <c r="K37" s="466"/>
      <c r="L37" s="177" t="str">
        <f>F37</f>
        <v>2021/2020</v>
      </c>
      <c r="N37" s="468" t="str">
        <f>B5</f>
        <v>jan-set</v>
      </c>
      <c r="O37" s="466"/>
      <c r="P37" s="177" t="str">
        <f>P5</f>
        <v>2021/2020</v>
      </c>
    </row>
    <row r="38" spans="1:16" ht="19.5" customHeight="1" thickBot="1" x14ac:dyDescent="0.3">
      <c r="A38" s="477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154</v>
      </c>
      <c r="B39" s="46">
        <v>83902.070000000036</v>
      </c>
      <c r="C39" s="195">
        <v>92895.720000000016</v>
      </c>
      <c r="D39" s="345">
        <f t="shared" ref="D39:D61" si="8">B39/$B$62</f>
        <v>0.22165411071579519</v>
      </c>
      <c r="E39" s="344">
        <f t="shared" ref="E39:E61" si="9">C39/$C$62</f>
        <v>0.22277150010688257</v>
      </c>
      <c r="F39" s="67">
        <f>(C39-B39)/B39</f>
        <v>0.10719223017977954</v>
      </c>
      <c r="H39" s="46">
        <v>20135.899999999998</v>
      </c>
      <c r="I39" s="195">
        <v>22486.255000000001</v>
      </c>
      <c r="J39" s="345">
        <f t="shared" ref="J39:J61" si="10">H39/$H$62</f>
        <v>0.21981945065518987</v>
      </c>
      <c r="K39" s="344">
        <f t="shared" ref="K39:K61" si="11">I39/$I$62</f>
        <v>0.21850239750849071</v>
      </c>
      <c r="L39" s="67">
        <f>(I39-H39)/H39</f>
        <v>0.11672460630019038</v>
      </c>
      <c r="N39" s="40">
        <f t="shared" ref="N39:O62" si="12">(H39/B39)*10</f>
        <v>2.3999288694545902</v>
      </c>
      <c r="O39" s="200">
        <f t="shared" si="12"/>
        <v>2.4205910670588482</v>
      </c>
      <c r="P39" s="76">
        <f t="shared" si="7"/>
        <v>8.6095041679104985E-3</v>
      </c>
    </row>
    <row r="40" spans="1:16" ht="20.100000000000001" customHeight="1" x14ac:dyDescent="0.25">
      <c r="A40" s="45" t="s">
        <v>158</v>
      </c>
      <c r="B40" s="25">
        <v>61337.49</v>
      </c>
      <c r="C40" s="188">
        <v>71238</v>
      </c>
      <c r="D40" s="345">
        <f t="shared" si="8"/>
        <v>0.16204256700089728</v>
      </c>
      <c r="E40" s="295">
        <f t="shared" si="9"/>
        <v>0.17083452418059841</v>
      </c>
      <c r="F40" s="67">
        <f t="shared" ref="F40:F62" si="13">(C40-B40)/B40</f>
        <v>0.16141041963080005</v>
      </c>
      <c r="H40" s="25">
        <v>14178.976999999995</v>
      </c>
      <c r="I40" s="188">
        <v>16843.632999999998</v>
      </c>
      <c r="J40" s="345">
        <f t="shared" si="10"/>
        <v>0.15478895579500154</v>
      </c>
      <c r="K40" s="295">
        <f t="shared" si="11"/>
        <v>0.16367217187802643</v>
      </c>
      <c r="L40" s="67">
        <f t="shared" ref="L40:L62" si="14">(I40-H40)/H40</f>
        <v>0.18793006011646704</v>
      </c>
      <c r="N40" s="40">
        <f t="shared" si="12"/>
        <v>2.3116330648678312</v>
      </c>
      <c r="O40" s="201">
        <f t="shared" si="12"/>
        <v>2.3644168842471709</v>
      </c>
      <c r="P40" s="67">
        <f t="shared" si="7"/>
        <v>2.2833995663735531E-2</v>
      </c>
    </row>
    <row r="41" spans="1:16" ht="20.100000000000001" customHeight="1" x14ac:dyDescent="0.25">
      <c r="A41" s="45" t="s">
        <v>153</v>
      </c>
      <c r="B41" s="25">
        <v>64752.640000000029</v>
      </c>
      <c r="C41" s="188">
        <v>65568.510000000009</v>
      </c>
      <c r="D41" s="345">
        <f t="shared" si="8"/>
        <v>0.17106477630051353</v>
      </c>
      <c r="E41" s="295">
        <f t="shared" si="9"/>
        <v>0.15723862555210436</v>
      </c>
      <c r="F41" s="67">
        <f t="shared" si="13"/>
        <v>1.2599795158930669E-2</v>
      </c>
      <c r="H41" s="25">
        <v>13320.223000000002</v>
      </c>
      <c r="I41" s="188">
        <v>13998.752999999997</v>
      </c>
      <c r="J41" s="345">
        <f t="shared" si="10"/>
        <v>0.14541411620362765</v>
      </c>
      <c r="K41" s="295">
        <f t="shared" si="11"/>
        <v>0.13602803546562894</v>
      </c>
      <c r="L41" s="67">
        <f t="shared" si="14"/>
        <v>5.0939837869080351E-2</v>
      </c>
      <c r="N41" s="40">
        <f t="shared" si="12"/>
        <v>2.0570934250711623</v>
      </c>
      <c r="O41" s="201">
        <f t="shared" si="12"/>
        <v>2.1349811060217769</v>
      </c>
      <c r="P41" s="67">
        <f t="shared" si="7"/>
        <v>3.7862976956391847E-2</v>
      </c>
    </row>
    <row r="42" spans="1:16" ht="20.100000000000001" customHeight="1" x14ac:dyDescent="0.25">
      <c r="A42" s="45" t="s">
        <v>157</v>
      </c>
      <c r="B42" s="25">
        <v>55624.480000000025</v>
      </c>
      <c r="C42" s="188">
        <v>55718.520000000011</v>
      </c>
      <c r="D42" s="345">
        <f t="shared" si="8"/>
        <v>0.14694982672571172</v>
      </c>
      <c r="E42" s="295">
        <f t="shared" si="9"/>
        <v>0.13361754754831912</v>
      </c>
      <c r="F42" s="67">
        <f t="shared" si="13"/>
        <v>1.6906225460442286E-3</v>
      </c>
      <c r="H42" s="25">
        <v>13182.407999999999</v>
      </c>
      <c r="I42" s="188">
        <v>13616.559999999998</v>
      </c>
      <c r="J42" s="345">
        <f t="shared" si="10"/>
        <v>0.14390961838669145</v>
      </c>
      <c r="K42" s="295">
        <f t="shared" si="11"/>
        <v>0.13231420731545621</v>
      </c>
      <c r="L42" s="67">
        <f t="shared" si="14"/>
        <v>3.2934195330625346E-2</v>
      </c>
      <c r="N42" s="40">
        <f t="shared" si="12"/>
        <v>2.3698932556313324</v>
      </c>
      <c r="O42" s="201">
        <f t="shared" si="12"/>
        <v>2.4438122189893048</v>
      </c>
      <c r="P42" s="67">
        <f t="shared" si="7"/>
        <v>3.1190840845817188E-2</v>
      </c>
    </row>
    <row r="43" spans="1:16" ht="20.100000000000001" customHeight="1" x14ac:dyDescent="0.25">
      <c r="A43" s="45" t="s">
        <v>156</v>
      </c>
      <c r="B43" s="25">
        <v>21896.499999999996</v>
      </c>
      <c r="C43" s="188">
        <v>21095.729999999996</v>
      </c>
      <c r="D43" s="345">
        <f t="shared" si="8"/>
        <v>5.7846597054022703E-2</v>
      </c>
      <c r="E43" s="295">
        <f t="shared" si="9"/>
        <v>5.0589278149195296E-2</v>
      </c>
      <c r="F43" s="67">
        <f t="shared" si="13"/>
        <v>-3.6570684812641314E-2</v>
      </c>
      <c r="H43" s="25">
        <v>6472.1559999999999</v>
      </c>
      <c r="I43" s="188">
        <v>6284.3170000000009</v>
      </c>
      <c r="J43" s="345">
        <f t="shared" si="10"/>
        <v>7.0655186829229943E-2</v>
      </c>
      <c r="K43" s="295">
        <f t="shared" si="11"/>
        <v>6.1065674617821683E-2</v>
      </c>
      <c r="L43" s="67">
        <f t="shared" si="14"/>
        <v>-2.9022631716540674E-2</v>
      </c>
      <c r="N43" s="40">
        <f t="shared" si="12"/>
        <v>2.9557947617199098</v>
      </c>
      <c r="O43" s="201">
        <f t="shared" si="12"/>
        <v>2.9789521386555489</v>
      </c>
      <c r="P43" s="67">
        <f t="shared" si="7"/>
        <v>7.8345686363434329E-3</v>
      </c>
    </row>
    <row r="44" spans="1:16" ht="20.100000000000001" customHeight="1" x14ac:dyDescent="0.25">
      <c r="A44" s="45" t="s">
        <v>155</v>
      </c>
      <c r="B44" s="25">
        <v>20426.949999999997</v>
      </c>
      <c r="C44" s="188">
        <v>21522.65</v>
      </c>
      <c r="D44" s="345">
        <f t="shared" si="8"/>
        <v>5.3964311451267052E-2</v>
      </c>
      <c r="E44" s="295">
        <f t="shared" si="9"/>
        <v>5.1613067068917662E-2</v>
      </c>
      <c r="F44" s="67">
        <f t="shared" si="13"/>
        <v>5.3639921770014837E-2</v>
      </c>
      <c r="H44" s="25">
        <v>5319.9220000000023</v>
      </c>
      <c r="I44" s="188">
        <v>5921.768</v>
      </c>
      <c r="J44" s="345">
        <f t="shared" si="10"/>
        <v>5.8076486850275361E-2</v>
      </c>
      <c r="K44" s="295">
        <f t="shared" si="11"/>
        <v>5.7542730236273668E-2</v>
      </c>
      <c r="L44" s="67">
        <f t="shared" si="14"/>
        <v>0.11313060605023861</v>
      </c>
      <c r="N44" s="40">
        <f t="shared" si="12"/>
        <v>2.6043643324137977</v>
      </c>
      <c r="O44" s="201">
        <f t="shared" si="12"/>
        <v>2.7514121170023209</v>
      </c>
      <c r="P44" s="67">
        <f t="shared" si="7"/>
        <v>5.6462063605453847E-2</v>
      </c>
    </row>
    <row r="45" spans="1:16" ht="20.100000000000001" customHeight="1" x14ac:dyDescent="0.25">
      <c r="A45" s="45" t="s">
        <v>161</v>
      </c>
      <c r="B45" s="25">
        <v>22571.120000000003</v>
      </c>
      <c r="C45" s="188">
        <v>19100.180000000008</v>
      </c>
      <c r="D45" s="345">
        <f t="shared" si="8"/>
        <v>5.9628821213344292E-2</v>
      </c>
      <c r="E45" s="295">
        <f t="shared" si="9"/>
        <v>4.5803786772000664E-2</v>
      </c>
      <c r="F45" s="67">
        <f t="shared" si="13"/>
        <v>-0.15377792506530447</v>
      </c>
      <c r="H45" s="25">
        <v>4141.4979999999996</v>
      </c>
      <c r="I45" s="188">
        <v>4329.1990000000005</v>
      </c>
      <c r="J45" s="345">
        <f t="shared" si="10"/>
        <v>4.5211876064619294E-2</v>
      </c>
      <c r="K45" s="295">
        <f t="shared" si="11"/>
        <v>4.2067492376625659E-2</v>
      </c>
      <c r="L45" s="67">
        <f t="shared" si="14"/>
        <v>4.5322006674879706E-2</v>
      </c>
      <c r="N45" s="40">
        <f t="shared" si="12"/>
        <v>1.8348659703195938</v>
      </c>
      <c r="O45" s="201">
        <f t="shared" si="12"/>
        <v>2.2665749746861019</v>
      </c>
      <c r="P45" s="67">
        <f t="shared" si="7"/>
        <v>0.23528094768214261</v>
      </c>
    </row>
    <row r="46" spans="1:16" ht="20.100000000000001" customHeight="1" x14ac:dyDescent="0.25">
      <c r="A46" s="45" t="s">
        <v>162</v>
      </c>
      <c r="B46" s="25">
        <v>13962.259999999998</v>
      </c>
      <c r="C46" s="188">
        <v>13180.200000000004</v>
      </c>
      <c r="D46" s="345">
        <f t="shared" si="8"/>
        <v>3.6885768418856851E-2</v>
      </c>
      <c r="E46" s="295">
        <f t="shared" si="9"/>
        <v>3.160719272867183E-2</v>
      </c>
      <c r="F46" s="67">
        <f t="shared" si="13"/>
        <v>-5.6012422057746675E-2</v>
      </c>
      <c r="H46" s="25">
        <v>4335.4440000000004</v>
      </c>
      <c r="I46" s="188">
        <v>4286.2099999999991</v>
      </c>
      <c r="J46" s="345">
        <f t="shared" si="10"/>
        <v>4.7329144385219395E-2</v>
      </c>
      <c r="K46" s="295">
        <f t="shared" si="11"/>
        <v>4.1649761653279646E-2</v>
      </c>
      <c r="L46" s="67">
        <f t="shared" si="14"/>
        <v>-1.1356160983742676E-2</v>
      </c>
      <c r="N46" s="40">
        <f t="shared" si="12"/>
        <v>3.1051162204399581</v>
      </c>
      <c r="O46" s="201">
        <f t="shared" si="12"/>
        <v>3.2520067980758998</v>
      </c>
      <c r="P46" s="67">
        <f t="shared" si="7"/>
        <v>4.7305983804731493E-2</v>
      </c>
    </row>
    <row r="47" spans="1:16" ht="20.100000000000001" customHeight="1" x14ac:dyDescent="0.25">
      <c r="A47" s="45" t="s">
        <v>159</v>
      </c>
      <c r="B47" s="25">
        <v>9985.14</v>
      </c>
      <c r="C47" s="188">
        <v>14287.139999999998</v>
      </c>
      <c r="D47" s="345">
        <f t="shared" si="8"/>
        <v>2.6378935907930688E-2</v>
      </c>
      <c r="E47" s="295">
        <f t="shared" si="9"/>
        <v>3.4261724975456841E-2</v>
      </c>
      <c r="F47" s="67">
        <f t="shared" si="13"/>
        <v>0.43084022857966925</v>
      </c>
      <c r="H47" s="25">
        <v>3134.4389999999994</v>
      </c>
      <c r="I47" s="188">
        <v>4230.8530000000001</v>
      </c>
      <c r="J47" s="345">
        <f t="shared" si="10"/>
        <v>3.4218021498527637E-2</v>
      </c>
      <c r="K47" s="295">
        <f t="shared" si="11"/>
        <v>4.1111849172127166E-2</v>
      </c>
      <c r="L47" s="67">
        <f t="shared" si="14"/>
        <v>0.34979592839420415</v>
      </c>
      <c r="N47" s="40">
        <f t="shared" si="12"/>
        <v>3.1391037081102513</v>
      </c>
      <c r="O47" s="201">
        <f t="shared" si="12"/>
        <v>2.9613015621041026</v>
      </c>
      <c r="P47" s="67">
        <f t="shared" si="7"/>
        <v>-5.6641055071476473E-2</v>
      </c>
    </row>
    <row r="48" spans="1:16" ht="20.100000000000001" customHeight="1" x14ac:dyDescent="0.25">
      <c r="A48" s="45" t="s">
        <v>160</v>
      </c>
      <c r="B48" s="25">
        <v>6663.2000000000007</v>
      </c>
      <c r="C48" s="188">
        <v>8921.1199999999972</v>
      </c>
      <c r="D48" s="345">
        <f t="shared" si="8"/>
        <v>1.760297058846684E-2</v>
      </c>
      <c r="E48" s="295">
        <f t="shared" si="9"/>
        <v>2.1393572115416204E-2</v>
      </c>
      <c r="F48" s="67">
        <f t="shared" si="13"/>
        <v>0.33886420938888162</v>
      </c>
      <c r="H48" s="25">
        <v>2470.6650000000009</v>
      </c>
      <c r="I48" s="188">
        <v>2839.9989999999998</v>
      </c>
      <c r="J48" s="345">
        <f t="shared" si="10"/>
        <v>2.6971738191638069E-2</v>
      </c>
      <c r="K48" s="295">
        <f t="shared" si="11"/>
        <v>2.7596706984854349E-2</v>
      </c>
      <c r="L48" s="67">
        <f t="shared" si="14"/>
        <v>0.14948768853729616</v>
      </c>
      <c r="N48" s="40">
        <f t="shared" si="12"/>
        <v>3.7079256213230889</v>
      </c>
      <c r="O48" s="201">
        <f t="shared" si="12"/>
        <v>3.1834556647595824</v>
      </c>
      <c r="P48" s="67">
        <f t="shared" si="7"/>
        <v>-0.14144565186190583</v>
      </c>
    </row>
    <row r="49" spans="1:16" ht="20.100000000000001" customHeight="1" x14ac:dyDescent="0.25">
      <c r="A49" s="45" t="s">
        <v>164</v>
      </c>
      <c r="B49" s="25">
        <v>5419.83</v>
      </c>
      <c r="C49" s="188">
        <v>8907.86</v>
      </c>
      <c r="D49" s="345">
        <f t="shared" si="8"/>
        <v>1.4318211682748563E-2</v>
      </c>
      <c r="E49" s="295">
        <f t="shared" si="9"/>
        <v>2.1361773555790244E-2</v>
      </c>
      <c r="F49" s="67">
        <f t="shared" si="13"/>
        <v>0.6435681561967812</v>
      </c>
      <c r="H49" s="25">
        <v>1527.6769999999997</v>
      </c>
      <c r="I49" s="188">
        <v>2600.893</v>
      </c>
      <c r="J49" s="345">
        <f t="shared" si="10"/>
        <v>1.6677333465033521E-2</v>
      </c>
      <c r="K49" s="295">
        <f t="shared" si="11"/>
        <v>2.5273277215928171E-2</v>
      </c>
      <c r="L49" s="67">
        <f t="shared" si="14"/>
        <v>0.7025149949891244</v>
      </c>
      <c r="N49" s="40">
        <f t="shared" si="12"/>
        <v>2.818680659725489</v>
      </c>
      <c r="O49" s="201">
        <f t="shared" si="12"/>
        <v>2.9197730992628976</v>
      </c>
      <c r="P49" s="67">
        <f t="shared" si="7"/>
        <v>3.5865162372545611E-2</v>
      </c>
    </row>
    <row r="50" spans="1:16" ht="20.100000000000001" customHeight="1" x14ac:dyDescent="0.25">
      <c r="A50" s="45" t="s">
        <v>166</v>
      </c>
      <c r="B50" s="25">
        <v>2644.1499999999996</v>
      </c>
      <c r="C50" s="188">
        <v>11936.070000000003</v>
      </c>
      <c r="D50" s="345">
        <f t="shared" si="8"/>
        <v>6.9853665928524709E-3</v>
      </c>
      <c r="E50" s="295">
        <f t="shared" si="9"/>
        <v>2.8623667691910437E-2</v>
      </c>
      <c r="F50" s="67">
        <f t="shared" si="13"/>
        <v>3.5141425410812568</v>
      </c>
      <c r="H50" s="25">
        <v>643.68099999999993</v>
      </c>
      <c r="I50" s="188">
        <v>1841.761</v>
      </c>
      <c r="J50" s="345">
        <f t="shared" si="10"/>
        <v>7.0269321866508715E-3</v>
      </c>
      <c r="K50" s="295">
        <f t="shared" si="11"/>
        <v>1.78966748414814E-2</v>
      </c>
      <c r="L50" s="67">
        <f t="shared" si="14"/>
        <v>1.8612946475039656</v>
      </c>
      <c r="N50" s="40">
        <f t="shared" si="12"/>
        <v>2.4343588676890495</v>
      </c>
      <c r="O50" s="201">
        <f t="shared" si="12"/>
        <v>1.5430212791982618</v>
      </c>
      <c r="P50" s="67">
        <f t="shared" si="7"/>
        <v>-0.36614880423811114</v>
      </c>
    </row>
    <row r="51" spans="1:16" ht="20.100000000000001" customHeight="1" x14ac:dyDescent="0.25">
      <c r="A51" s="45" t="s">
        <v>167</v>
      </c>
      <c r="B51" s="25">
        <v>2694.1399999999985</v>
      </c>
      <c r="C51" s="188">
        <v>4075.61</v>
      </c>
      <c r="D51" s="345">
        <f t="shared" si="8"/>
        <v>7.1174311413753182E-3</v>
      </c>
      <c r="E51" s="295">
        <f t="shared" si="9"/>
        <v>9.7736446151729228E-3</v>
      </c>
      <c r="F51" s="67">
        <f t="shared" si="13"/>
        <v>0.51276845301283613</v>
      </c>
      <c r="H51" s="25">
        <v>647.48</v>
      </c>
      <c r="I51" s="188">
        <v>1043.2859999999998</v>
      </c>
      <c r="J51" s="345">
        <f t="shared" si="10"/>
        <v>7.0684050829723215E-3</v>
      </c>
      <c r="K51" s="295">
        <f t="shared" si="11"/>
        <v>1.0137770486327901E-2</v>
      </c>
      <c r="L51" s="67">
        <f t="shared" si="14"/>
        <v>0.61130227960709183</v>
      </c>
      <c r="N51" s="40">
        <f t="shared" si="12"/>
        <v>2.4032901037065644</v>
      </c>
      <c r="O51" s="201">
        <f t="shared" si="12"/>
        <v>2.5598278539899546</v>
      </c>
      <c r="P51" s="67">
        <f t="shared" si="7"/>
        <v>6.5134770888443314E-2</v>
      </c>
    </row>
    <row r="52" spans="1:16" ht="20.100000000000001" customHeight="1" x14ac:dyDescent="0.25">
      <c r="A52" s="45" t="s">
        <v>165</v>
      </c>
      <c r="B52" s="25">
        <v>1347.34</v>
      </c>
      <c r="C52" s="188">
        <v>2145.4999999999995</v>
      </c>
      <c r="D52" s="345">
        <f t="shared" si="8"/>
        <v>3.5594288619079282E-3</v>
      </c>
      <c r="E52" s="295">
        <f t="shared" si="9"/>
        <v>5.1450836860871133E-3</v>
      </c>
      <c r="F52" s="67">
        <f t="shared" si="13"/>
        <v>0.59239687087149473</v>
      </c>
      <c r="H52" s="25">
        <v>406.13999999999982</v>
      </c>
      <c r="I52" s="188">
        <v>570.70399999999995</v>
      </c>
      <c r="J52" s="345">
        <f t="shared" si="10"/>
        <v>4.433746278492582E-3</v>
      </c>
      <c r="K52" s="295">
        <f t="shared" si="11"/>
        <v>5.5456185241911406E-3</v>
      </c>
      <c r="L52" s="67">
        <f t="shared" si="14"/>
        <v>0.40519032845816766</v>
      </c>
      <c r="N52" s="40">
        <f t="shared" si="12"/>
        <v>3.0143838971603292</v>
      </c>
      <c r="O52" s="201">
        <f t="shared" si="12"/>
        <v>2.6600046609182009</v>
      </c>
      <c r="P52" s="67">
        <f t="shared" si="7"/>
        <v>-0.1175627419506745</v>
      </c>
    </row>
    <row r="53" spans="1:16" ht="20.100000000000001" customHeight="1" x14ac:dyDescent="0.25">
      <c r="A53" s="45" t="s">
        <v>195</v>
      </c>
      <c r="B53" s="25"/>
      <c r="C53" s="188">
        <v>1762.66</v>
      </c>
      <c r="D53" s="345">
        <f t="shared" si="8"/>
        <v>0</v>
      </c>
      <c r="E53" s="295">
        <f t="shared" si="9"/>
        <v>4.227002195347618E-3</v>
      </c>
      <c r="F53" s="67"/>
      <c r="H53" s="25"/>
      <c r="I53" s="188">
        <v>507.54799999999994</v>
      </c>
      <c r="J53" s="345">
        <f t="shared" si="10"/>
        <v>0</v>
      </c>
      <c r="K53" s="295">
        <f t="shared" si="11"/>
        <v>4.9319219607995828E-3</v>
      </c>
      <c r="L53" s="67"/>
      <c r="N53" s="40"/>
      <c r="O53" s="201">
        <f t="shared" si="12"/>
        <v>2.8794435682434498</v>
      </c>
      <c r="P53" s="67"/>
    </row>
    <row r="54" spans="1:16" ht="20.100000000000001" customHeight="1" x14ac:dyDescent="0.25">
      <c r="A54" s="45" t="s">
        <v>168</v>
      </c>
      <c r="B54" s="25">
        <v>1595.1799999999998</v>
      </c>
      <c r="C54" s="188">
        <v>1231.0699999999997</v>
      </c>
      <c r="D54" s="345">
        <f t="shared" si="8"/>
        <v>4.2141773657267574E-3</v>
      </c>
      <c r="E54" s="295">
        <f t="shared" si="9"/>
        <v>2.9522060934193718E-3</v>
      </c>
      <c r="F54" s="67">
        <f t="shared" si="13"/>
        <v>-0.22825637232161897</v>
      </c>
      <c r="H54" s="25">
        <v>518.3069999999999</v>
      </c>
      <c r="I54" s="188">
        <v>453.858</v>
      </c>
      <c r="J54" s="345">
        <f t="shared" si="10"/>
        <v>5.6582501904925775E-3</v>
      </c>
      <c r="K54" s="295">
        <f t="shared" si="11"/>
        <v>4.4102079749788739E-3</v>
      </c>
      <c r="L54" s="67">
        <f t="shared" si="14"/>
        <v>-0.1243452239695777</v>
      </c>
      <c r="N54" s="40">
        <f t="shared" si="12"/>
        <v>3.2492069860454613</v>
      </c>
      <c r="O54" s="201">
        <f t="shared" si="12"/>
        <v>3.6866953138326828</v>
      </c>
      <c r="P54" s="67">
        <f t="shared" si="7"/>
        <v>0.13464464703730031</v>
      </c>
    </row>
    <row r="55" spans="1:16" ht="20.100000000000001" customHeight="1" x14ac:dyDescent="0.25">
      <c r="A55" s="45" t="s">
        <v>169</v>
      </c>
      <c r="B55" s="25">
        <v>1457.6799999999992</v>
      </c>
      <c r="C55" s="188">
        <v>1343.2999999999997</v>
      </c>
      <c r="D55" s="345">
        <f t="shared" si="8"/>
        <v>3.8509272072572228E-3</v>
      </c>
      <c r="E55" s="295">
        <f t="shared" si="9"/>
        <v>3.2213427711586203E-3</v>
      </c>
      <c r="F55" s="67">
        <f t="shared" si="13"/>
        <v>-7.8467153284671187E-2</v>
      </c>
      <c r="H55" s="25">
        <v>493.78800000000001</v>
      </c>
      <c r="I55" s="188">
        <v>391.84000000000003</v>
      </c>
      <c r="J55" s="345">
        <f t="shared" si="10"/>
        <v>5.3905813447685438E-3</v>
      </c>
      <c r="K55" s="295">
        <f t="shared" si="11"/>
        <v>3.8075695325756557E-3</v>
      </c>
      <c r="L55" s="67">
        <f t="shared" si="14"/>
        <v>-0.20646107236303834</v>
      </c>
      <c r="N55" s="40">
        <f t="shared" ref="N55" si="15">(H55/B55)*10</f>
        <v>3.3874924537621447</v>
      </c>
      <c r="O55" s="201">
        <f t="shared" ref="O55" si="16">(I55/C55)*10</f>
        <v>2.9169954589443914</v>
      </c>
      <c r="P55" s="67">
        <f t="shared" ref="P55" si="17">(O55-N55)/N55</f>
        <v>-0.13889241119791129</v>
      </c>
    </row>
    <row r="56" spans="1:16" ht="20.100000000000001" customHeight="1" x14ac:dyDescent="0.25">
      <c r="A56" s="45" t="s">
        <v>163</v>
      </c>
      <c r="B56" s="25">
        <v>820.75000000000011</v>
      </c>
      <c r="C56" s="188">
        <v>364.96</v>
      </c>
      <c r="D56" s="345">
        <f t="shared" si="8"/>
        <v>2.1682732186463199E-3</v>
      </c>
      <c r="E56" s="295">
        <f t="shared" si="9"/>
        <v>8.7520379495425462E-4</v>
      </c>
      <c r="F56" s="67">
        <f t="shared" si="13"/>
        <v>-0.55533353639963456</v>
      </c>
      <c r="H56" s="25">
        <v>251.45599999999999</v>
      </c>
      <c r="I56" s="188">
        <v>132.215</v>
      </c>
      <c r="J56" s="345">
        <f t="shared" si="10"/>
        <v>2.7450930817073701E-3</v>
      </c>
      <c r="K56" s="295">
        <f t="shared" si="11"/>
        <v>1.284753485477466E-3</v>
      </c>
      <c r="L56" s="67">
        <f t="shared" si="14"/>
        <v>-0.47420224611860523</v>
      </c>
      <c r="N56" s="40">
        <f t="shared" ref="N56" si="18">(H56/B56)*10</f>
        <v>3.0637343892780988</v>
      </c>
      <c r="O56" s="201">
        <f t="shared" ref="O56" si="19">(I56/C56)*10</f>
        <v>3.6227257781674704</v>
      </c>
      <c r="P56" s="67">
        <f t="shared" si="7"/>
        <v>0.18245425936583412</v>
      </c>
    </row>
    <row r="57" spans="1:16" ht="20.100000000000001" customHeight="1" x14ac:dyDescent="0.25">
      <c r="A57" s="45" t="s">
        <v>196</v>
      </c>
      <c r="B57" s="25">
        <v>151.73999999999998</v>
      </c>
      <c r="C57" s="188">
        <v>608.83999999999992</v>
      </c>
      <c r="D57" s="345">
        <f t="shared" si="8"/>
        <v>4.008696657903046E-4</v>
      </c>
      <c r="E57" s="295">
        <f t="shared" si="9"/>
        <v>1.4600478916044178E-3</v>
      </c>
      <c r="F57" s="67">
        <f t="shared" si="13"/>
        <v>3.012389613813101</v>
      </c>
      <c r="H57" s="25">
        <v>50.499000000000002</v>
      </c>
      <c r="I57" s="188">
        <v>122.91900000000001</v>
      </c>
      <c r="J57" s="345">
        <f t="shared" si="10"/>
        <v>5.5128712591125475E-4</v>
      </c>
      <c r="K57" s="295">
        <f t="shared" si="11"/>
        <v>1.1944228240472312E-3</v>
      </c>
      <c r="L57" s="67">
        <f t="shared" si="14"/>
        <v>1.4340878037188858</v>
      </c>
      <c r="N57" s="40">
        <f t="shared" ref="N57" si="20">(H57/B57)*10</f>
        <v>3.3279952550415186</v>
      </c>
      <c r="O57" s="201">
        <f t="shared" ref="O57" si="21">(I57/C57)*10</f>
        <v>2.0189048025753897</v>
      </c>
      <c r="P57" s="67">
        <f t="shared" ref="P57" si="22">(O57-N57)/N57</f>
        <v>-0.39335706698590145</v>
      </c>
    </row>
    <row r="58" spans="1:16" ht="20.100000000000001" customHeight="1" x14ac:dyDescent="0.25">
      <c r="A58" s="45" t="s">
        <v>194</v>
      </c>
      <c r="B58" s="25">
        <v>353.27</v>
      </c>
      <c r="C58" s="188">
        <v>332.12</v>
      </c>
      <c r="D58" s="345">
        <f t="shared" si="8"/>
        <v>9.3327551623659493E-4</v>
      </c>
      <c r="E58" s="295">
        <f t="shared" si="9"/>
        <v>7.9645080112945822E-4</v>
      </c>
      <c r="F58" s="67">
        <f t="shared" si="13"/>
        <v>-5.9869221841650798E-2</v>
      </c>
      <c r="H58" s="25">
        <v>98.087999999999994</v>
      </c>
      <c r="I58" s="188">
        <v>106.28</v>
      </c>
      <c r="J58" s="345">
        <f t="shared" si="10"/>
        <v>1.0708063844112388E-3</v>
      </c>
      <c r="K58" s="295">
        <f t="shared" si="11"/>
        <v>1.0327391024962758E-3</v>
      </c>
      <c r="L58" s="67">
        <f t="shared" si="14"/>
        <v>8.3516842019411217E-2</v>
      </c>
      <c r="N58" s="40">
        <f t="shared" si="12"/>
        <v>2.7765731593398817</v>
      </c>
      <c r="O58" s="201">
        <f t="shared" si="12"/>
        <v>3.2000481753583045</v>
      </c>
      <c r="P58" s="67">
        <f t="shared" si="7"/>
        <v>0.15251714675477962</v>
      </c>
    </row>
    <row r="59" spans="1:16" ht="20.100000000000001" customHeight="1" x14ac:dyDescent="0.25">
      <c r="A59" s="45" t="s">
        <v>211</v>
      </c>
      <c r="B59" s="25">
        <v>231.22</v>
      </c>
      <c r="C59" s="188">
        <v>269.10000000000002</v>
      </c>
      <c r="D59" s="345">
        <f t="shared" si="8"/>
        <v>6.1084146648236618E-4</v>
      </c>
      <c r="E59" s="295">
        <f t="shared" si="9"/>
        <v>6.4532371005641704E-4</v>
      </c>
      <c r="F59" s="67">
        <f>(C59-B59)/B59</f>
        <v>0.16382665859354736</v>
      </c>
      <c r="H59" s="25">
        <v>70.684000000000012</v>
      </c>
      <c r="I59" s="188">
        <v>92.657000000000011</v>
      </c>
      <c r="J59" s="345">
        <f t="shared" si="10"/>
        <v>7.7164259109905426E-4</v>
      </c>
      <c r="K59" s="295">
        <f t="shared" si="11"/>
        <v>9.0036231671055159E-4</v>
      </c>
      <c r="L59" s="67">
        <f>(I59-H59)/H59</f>
        <v>0.31086242997000729</v>
      </c>
      <c r="N59" s="40">
        <f t="shared" si="12"/>
        <v>3.0570019894472802</v>
      </c>
      <c r="O59" s="201">
        <f t="shared" si="12"/>
        <v>3.4432181345224828</v>
      </c>
      <c r="P59" s="67">
        <f>(O59-N59)/N59</f>
        <v>0.12633820534249382</v>
      </c>
    </row>
    <row r="60" spans="1:16" ht="20.100000000000001" customHeight="1" x14ac:dyDescent="0.25">
      <c r="A60" s="45" t="s">
        <v>171</v>
      </c>
      <c r="B60" s="25">
        <v>314.39</v>
      </c>
      <c r="C60" s="188">
        <v>182.56000000000006</v>
      </c>
      <c r="D60" s="345">
        <f t="shared" si="8"/>
        <v>8.3056158051808277E-4</v>
      </c>
      <c r="E60" s="295">
        <f t="shared" si="9"/>
        <v>4.3779374399070798E-4</v>
      </c>
      <c r="F60" s="67">
        <f>(C60-B60)/B60</f>
        <v>-0.41931995292471114</v>
      </c>
      <c r="H60" s="25">
        <v>76.28</v>
      </c>
      <c r="I60" s="188">
        <v>60.777999999999992</v>
      </c>
      <c r="J60" s="345">
        <f t="shared" si="10"/>
        <v>8.327329643064321E-4</v>
      </c>
      <c r="K60" s="295">
        <f t="shared" si="11"/>
        <v>5.9058917173051033E-4</v>
      </c>
      <c r="L60" s="67">
        <f>(I60-H60)/H60</f>
        <v>-0.20322496067121146</v>
      </c>
      <c r="N60" s="40">
        <f t="shared" si="12"/>
        <v>2.4262858233404372</v>
      </c>
      <c r="O60" s="201">
        <f t="shared" si="12"/>
        <v>3.3292068361086753</v>
      </c>
      <c r="P60" s="67">
        <f>(O60-N60)/N60</f>
        <v>0.37214123912454949</v>
      </c>
    </row>
    <row r="61" spans="1:16" ht="20.100000000000001" customHeight="1" thickBot="1" x14ac:dyDescent="0.3">
      <c r="A61" s="14" t="s">
        <v>17</v>
      </c>
      <c r="B61" s="25">
        <f>B62-SUM(B39:B60)</f>
        <v>375.47999999986496</v>
      </c>
      <c r="C61" s="188">
        <f>C62-SUM(C39:C60)</f>
        <v>312.5999999998603</v>
      </c>
      <c r="D61" s="345">
        <f t="shared" si="8"/>
        <v>9.919503236515716E-4</v>
      </c>
      <c r="E61" s="295">
        <f t="shared" si="9"/>
        <v>7.4964025181548045E-4</v>
      </c>
      <c r="F61" s="67">
        <f t="shared" si="13"/>
        <v>-0.16746564397578373</v>
      </c>
      <c r="H61" s="25">
        <f>H62-SUM(H39:H60)</f>
        <v>126.28199999999197</v>
      </c>
      <c r="I61" s="188">
        <f>I62-SUM(I39:I60)</f>
        <v>148.50700000004144</v>
      </c>
      <c r="J61" s="345">
        <f t="shared" si="10"/>
        <v>1.3785944441339561E-3</v>
      </c>
      <c r="K61" s="295">
        <f t="shared" si="11"/>
        <v>1.4430653546712196E-3</v>
      </c>
      <c r="L61" s="67">
        <f t="shared" si="14"/>
        <v>0.17599499532831989</v>
      </c>
      <c r="N61" s="40">
        <f t="shared" si="12"/>
        <v>3.3632150846925906</v>
      </c>
      <c r="O61" s="201">
        <f t="shared" si="12"/>
        <v>4.7507037747955154</v>
      </c>
      <c r="P61" s="67">
        <f t="shared" si="7"/>
        <v>0.4125483072486118</v>
      </c>
    </row>
    <row r="62" spans="1:16" ht="26.25" customHeight="1" thickBot="1" x14ac:dyDescent="0.3">
      <c r="A62" s="18" t="s">
        <v>18</v>
      </c>
      <c r="B62" s="47">
        <v>378527.02000000008</v>
      </c>
      <c r="C62" s="199">
        <v>417000.0199999999</v>
      </c>
      <c r="D62" s="351">
        <f>SUM(D39:D61)</f>
        <v>0.99999999999999978</v>
      </c>
      <c r="E62" s="352">
        <f>SUM(E39:E61)</f>
        <v>1.0000000000000002</v>
      </c>
      <c r="F62" s="72">
        <f t="shared" si="13"/>
        <v>0.10163871524944194</v>
      </c>
      <c r="G62" s="2"/>
      <c r="H62" s="47">
        <v>91601.993999999992</v>
      </c>
      <c r="I62" s="199">
        <v>102910.79299999999</v>
      </c>
      <c r="J62" s="351">
        <f>SUM(J39:J61)</f>
        <v>1</v>
      </c>
      <c r="K62" s="352">
        <f>SUM(K39:K61)</f>
        <v>1.0000000000000004</v>
      </c>
      <c r="L62" s="72">
        <f t="shared" si="14"/>
        <v>0.12345581691158383</v>
      </c>
      <c r="M62" s="2"/>
      <c r="N62" s="35">
        <f t="shared" si="12"/>
        <v>2.4199591881181952</v>
      </c>
      <c r="O62" s="194">
        <f t="shared" si="12"/>
        <v>2.4678846058568538</v>
      </c>
      <c r="P62" s="72">
        <f t="shared" si="7"/>
        <v>1.9804225614203946E-2</v>
      </c>
    </row>
    <row r="64" spans="1:16" ht="15.75" thickBot="1" x14ac:dyDescent="0.3"/>
    <row r="65" spans="1:16" x14ac:dyDescent="0.25">
      <c r="A65" s="475" t="s">
        <v>15</v>
      </c>
      <c r="B65" s="462" t="s">
        <v>1</v>
      </c>
      <c r="C65" s="458"/>
      <c r="D65" s="462" t="s">
        <v>116</v>
      </c>
      <c r="E65" s="458"/>
      <c r="F65" s="176" t="s">
        <v>0</v>
      </c>
      <c r="H65" s="473" t="s">
        <v>19</v>
      </c>
      <c r="I65" s="474"/>
      <c r="J65" s="462" t="s">
        <v>116</v>
      </c>
      <c r="K65" s="463"/>
      <c r="L65" s="176" t="s">
        <v>0</v>
      </c>
      <c r="N65" s="470" t="s">
        <v>22</v>
      </c>
      <c r="O65" s="458"/>
      <c r="P65" s="176" t="s">
        <v>0</v>
      </c>
    </row>
    <row r="66" spans="1:16" x14ac:dyDescent="0.25">
      <c r="A66" s="476"/>
      <c r="B66" s="465" t="str">
        <f>B5</f>
        <v>jan-set</v>
      </c>
      <c r="C66" s="467"/>
      <c r="D66" s="465" t="str">
        <f>B5</f>
        <v>jan-set</v>
      </c>
      <c r="E66" s="467"/>
      <c r="F66" s="177" t="str">
        <f>F37</f>
        <v>2021/2020</v>
      </c>
      <c r="H66" s="468" t="str">
        <f>B5</f>
        <v>jan-set</v>
      </c>
      <c r="I66" s="467"/>
      <c r="J66" s="465" t="str">
        <f>B5</f>
        <v>jan-set</v>
      </c>
      <c r="K66" s="466"/>
      <c r="L66" s="177" t="str">
        <f>F66</f>
        <v>2021/2020</v>
      </c>
      <c r="N66" s="468" t="str">
        <f>B5</f>
        <v>jan-set</v>
      </c>
      <c r="O66" s="466"/>
      <c r="P66" s="177" t="str">
        <f>P37</f>
        <v>2021/2020</v>
      </c>
    </row>
    <row r="67" spans="1:16" ht="19.5" customHeight="1" thickBot="1" x14ac:dyDescent="0.3">
      <c r="A67" s="477"/>
      <c r="B67" s="120">
        <f>B6</f>
        <v>2020</v>
      </c>
      <c r="C67" s="180">
        <f>C6</f>
        <v>2021</v>
      </c>
      <c r="D67" s="120">
        <f>B6</f>
        <v>2020</v>
      </c>
      <c r="E67" s="180">
        <f>C6</f>
        <v>2021</v>
      </c>
      <c r="F67" s="178" t="s">
        <v>1</v>
      </c>
      <c r="H67" s="31">
        <f>B6</f>
        <v>2020</v>
      </c>
      <c r="I67" s="180">
        <f>C6</f>
        <v>2021</v>
      </c>
      <c r="J67" s="120">
        <f>B6</f>
        <v>2020</v>
      </c>
      <c r="K67" s="180">
        <f>C6</f>
        <v>2021</v>
      </c>
      <c r="L67" s="357">
        <v>1000</v>
      </c>
      <c r="N67" s="31">
        <f>B6</f>
        <v>2020</v>
      </c>
      <c r="O67" s="180">
        <f>C6</f>
        <v>2021</v>
      </c>
      <c r="P67" s="178" t="s">
        <v>23</v>
      </c>
    </row>
    <row r="68" spans="1:16" ht="20.100000000000001" customHeight="1" x14ac:dyDescent="0.25">
      <c r="A68" s="45" t="s">
        <v>183</v>
      </c>
      <c r="B68" s="46">
        <v>123732.82999999999</v>
      </c>
      <c r="C68" s="195">
        <v>140698.22</v>
      </c>
      <c r="D68" s="345">
        <f>B68/$B$96</f>
        <v>0.19845068619656031</v>
      </c>
      <c r="E68" s="344">
        <f>C68/$C$96</f>
        <v>0.2099228050219184</v>
      </c>
      <c r="F68" s="76">
        <f t="shared" ref="F68:F87" si="23">(C68-B68)/B68</f>
        <v>0.13711308470031774</v>
      </c>
      <c r="H68" s="25">
        <v>36872.862000000008</v>
      </c>
      <c r="I68" s="195">
        <v>42567.162999999957</v>
      </c>
      <c r="J68" s="343">
        <f>H68/$H$96</f>
        <v>0.20336433811394375</v>
      </c>
      <c r="K68" s="344">
        <f>I68/$I$96</f>
        <v>0.21330383240431233</v>
      </c>
      <c r="L68" s="76">
        <f t="shared" ref="L68:L87" si="24">(I68-H68)/H68</f>
        <v>0.15443067587213455</v>
      </c>
      <c r="N68" s="49">
        <f t="shared" ref="N68:O96" si="25">(H68/B68)*10</f>
        <v>2.9800386849634015</v>
      </c>
      <c r="O68" s="197">
        <f t="shared" si="25"/>
        <v>3.025422993979594</v>
      </c>
      <c r="P68" s="76">
        <f t="shared" si="7"/>
        <v>1.5229436196647855E-2</v>
      </c>
    </row>
    <row r="69" spans="1:16" ht="20.100000000000001" customHeight="1" x14ac:dyDescent="0.25">
      <c r="A69" s="45" t="s">
        <v>181</v>
      </c>
      <c r="B69" s="25">
        <v>148889.72000000009</v>
      </c>
      <c r="C69" s="188">
        <v>150788.49999999994</v>
      </c>
      <c r="D69" s="345">
        <f t="shared" ref="D69:D95" si="26">B69/$B$96</f>
        <v>0.23879892750867937</v>
      </c>
      <c r="E69" s="295">
        <f t="shared" ref="E69:E95" si="27">C69/$C$96</f>
        <v>0.22497757885670147</v>
      </c>
      <c r="F69" s="67">
        <f t="shared" si="23"/>
        <v>1.2752928812008325E-2</v>
      </c>
      <c r="H69" s="25">
        <v>40937.800999999978</v>
      </c>
      <c r="I69" s="188">
        <v>42398.413999999982</v>
      </c>
      <c r="J69" s="294">
        <f t="shared" ref="J69:J96" si="28">H69/$H$96</f>
        <v>0.22578363470145979</v>
      </c>
      <c r="K69" s="295">
        <f t="shared" ref="K69:K96" si="29">I69/$I$96</f>
        <v>0.2124582320429636</v>
      </c>
      <c r="L69" s="67">
        <f t="shared" si="24"/>
        <v>3.5678833848452329E-2</v>
      </c>
      <c r="N69" s="48">
        <f t="shared" si="25"/>
        <v>2.7495384503376026</v>
      </c>
      <c r="O69" s="191">
        <f t="shared" si="25"/>
        <v>2.8117803413390279</v>
      </c>
      <c r="P69" s="67">
        <f t="shared" si="7"/>
        <v>2.2637214254553492E-2</v>
      </c>
    </row>
    <row r="70" spans="1:16" ht="20.100000000000001" customHeight="1" x14ac:dyDescent="0.25">
      <c r="A70" s="45" t="s">
        <v>184</v>
      </c>
      <c r="B70" s="25">
        <v>79333.599999999991</v>
      </c>
      <c r="C70" s="188">
        <v>78196.739999999991</v>
      </c>
      <c r="D70" s="345">
        <f t="shared" si="26"/>
        <v>0.12724034000065654</v>
      </c>
      <c r="E70" s="295">
        <f t="shared" si="27"/>
        <v>0.11667012563747889</v>
      </c>
      <c r="F70" s="67">
        <f t="shared" si="23"/>
        <v>-1.4330119898756651E-2</v>
      </c>
      <c r="H70" s="25">
        <v>25811.907999999996</v>
      </c>
      <c r="I70" s="188">
        <v>27227.143</v>
      </c>
      <c r="J70" s="294">
        <f t="shared" si="28"/>
        <v>0.14236002580645915</v>
      </c>
      <c r="K70" s="295">
        <f t="shared" si="29"/>
        <v>0.13643507196662957</v>
      </c>
      <c r="L70" s="67">
        <f t="shared" si="24"/>
        <v>5.4828763530383129E-2</v>
      </c>
      <c r="N70" s="48">
        <f t="shared" si="25"/>
        <v>3.2535909122994546</v>
      </c>
      <c r="O70" s="191">
        <f t="shared" si="25"/>
        <v>3.4818769938491045</v>
      </c>
      <c r="P70" s="67">
        <f t="shared" si="7"/>
        <v>7.0164346933311958E-2</v>
      </c>
    </row>
    <row r="71" spans="1:16" ht="20.100000000000001" customHeight="1" x14ac:dyDescent="0.25">
      <c r="A71" s="45" t="s">
        <v>182</v>
      </c>
      <c r="B71" s="25">
        <v>78579.009999999995</v>
      </c>
      <c r="C71" s="188">
        <v>100883.91000000003</v>
      </c>
      <c r="D71" s="345">
        <f t="shared" si="26"/>
        <v>0.12603007993227322</v>
      </c>
      <c r="E71" s="295">
        <f t="shared" si="27"/>
        <v>0.150519554325412</v>
      </c>
      <c r="F71" s="67">
        <f t="shared" si="23"/>
        <v>0.28385315620545537</v>
      </c>
      <c r="H71" s="25">
        <v>20537.233999999997</v>
      </c>
      <c r="I71" s="188">
        <v>26646.194</v>
      </c>
      <c r="J71" s="294">
        <f t="shared" si="28"/>
        <v>0.1132686960697865</v>
      </c>
      <c r="K71" s="295">
        <f t="shared" si="29"/>
        <v>0.13352393954910263</v>
      </c>
      <c r="L71" s="67">
        <f t="shared" si="24"/>
        <v>0.29745777839411108</v>
      </c>
      <c r="N71" s="48">
        <f t="shared" si="25"/>
        <v>2.6135775953400273</v>
      </c>
      <c r="O71" s="191">
        <f t="shared" si="25"/>
        <v>2.6412729244931121</v>
      </c>
      <c r="P71" s="67">
        <f t="shared" si="7"/>
        <v>1.0596712032757399E-2</v>
      </c>
    </row>
    <row r="72" spans="1:16" ht="20.100000000000001" customHeight="1" x14ac:dyDescent="0.25">
      <c r="A72" s="45" t="s">
        <v>185</v>
      </c>
      <c r="B72" s="25">
        <v>51526.880000000019</v>
      </c>
      <c r="C72" s="188">
        <v>44163.909999999989</v>
      </c>
      <c r="D72" s="345">
        <f t="shared" si="26"/>
        <v>8.2642130577372422E-2</v>
      </c>
      <c r="E72" s="295">
        <f t="shared" si="27"/>
        <v>6.5892886689935024E-2</v>
      </c>
      <c r="F72" s="67">
        <f t="shared" si="23"/>
        <v>-0.14289570802656842</v>
      </c>
      <c r="H72" s="25">
        <v>17109.659999999996</v>
      </c>
      <c r="I72" s="188">
        <v>16331.779999999999</v>
      </c>
      <c r="J72" s="294">
        <f t="shared" si="28"/>
        <v>9.4364649027097958E-2</v>
      </c>
      <c r="K72" s="295">
        <f t="shared" si="29"/>
        <v>8.1838464639612071E-2</v>
      </c>
      <c r="L72" s="67">
        <f t="shared" si="24"/>
        <v>-4.5464375095706028E-2</v>
      </c>
      <c r="N72" s="48">
        <f t="shared" si="25"/>
        <v>3.3205309539409313</v>
      </c>
      <c r="O72" s="191">
        <f t="shared" si="25"/>
        <v>3.6979923199734817</v>
      </c>
      <c r="P72" s="67">
        <f t="shared" ref="P72:P90" si="30">(O72-N72)/N72</f>
        <v>0.11367500296437982</v>
      </c>
    </row>
    <row r="73" spans="1:16" ht="20.100000000000001" customHeight="1" x14ac:dyDescent="0.25">
      <c r="A73" s="45" t="s">
        <v>188</v>
      </c>
      <c r="B73" s="25">
        <v>31285.660000000003</v>
      </c>
      <c r="C73" s="188">
        <v>30891.509999999984</v>
      </c>
      <c r="D73" s="345">
        <f t="shared" si="26"/>
        <v>5.017795758096117E-2</v>
      </c>
      <c r="E73" s="295">
        <f t="shared" si="27"/>
        <v>4.609036582383657E-2</v>
      </c>
      <c r="F73" s="67">
        <f t="shared" si="23"/>
        <v>-1.2598423686763187E-2</v>
      </c>
      <c r="H73" s="25">
        <v>7522.4230000000007</v>
      </c>
      <c r="I73" s="188">
        <v>7511.2079999999951</v>
      </c>
      <c r="J73" s="294">
        <f t="shared" si="28"/>
        <v>4.1488305800838211E-2</v>
      </c>
      <c r="K73" s="295">
        <f t="shared" si="29"/>
        <v>3.7638624222759001E-2</v>
      </c>
      <c r="L73" s="67">
        <f t="shared" si="24"/>
        <v>-1.4908760116262541E-3</v>
      </c>
      <c r="N73" s="48">
        <f t="shared" si="25"/>
        <v>2.4044316149954965</v>
      </c>
      <c r="O73" s="191">
        <f t="shared" si="25"/>
        <v>2.4314797172426985</v>
      </c>
      <c r="P73" s="67">
        <f t="shared" si="30"/>
        <v>1.1249270754266247E-2</v>
      </c>
    </row>
    <row r="74" spans="1:16" ht="20.100000000000001" customHeight="1" x14ac:dyDescent="0.25">
      <c r="A74" s="45" t="s">
        <v>187</v>
      </c>
      <c r="B74" s="25">
        <v>14387.649999999996</v>
      </c>
      <c r="C74" s="188">
        <v>18590.429999999997</v>
      </c>
      <c r="D74" s="345">
        <f t="shared" si="26"/>
        <v>2.3075840221677142E-2</v>
      </c>
      <c r="E74" s="295">
        <f t="shared" si="27"/>
        <v>2.7737061720920293E-2</v>
      </c>
      <c r="F74" s="67">
        <f t="shared" si="23"/>
        <v>0.29211024733017565</v>
      </c>
      <c r="H74" s="25">
        <v>5279.9870000000019</v>
      </c>
      <c r="I74" s="188">
        <v>6332.8449999999984</v>
      </c>
      <c r="J74" s="294">
        <f t="shared" si="28"/>
        <v>2.9120632445217506E-2</v>
      </c>
      <c r="K74" s="295">
        <f t="shared" si="29"/>
        <v>3.1733853358338407E-2</v>
      </c>
      <c r="L74" s="67">
        <f t="shared" si="24"/>
        <v>0.19940541520272609</v>
      </c>
      <c r="N74" s="48">
        <f t="shared" si="25"/>
        <v>3.6698050063769996</v>
      </c>
      <c r="O74" s="191">
        <f t="shared" si="25"/>
        <v>3.4065080796947673</v>
      </c>
      <c r="P74" s="67">
        <f t="shared" si="30"/>
        <v>-7.174684383085822E-2</v>
      </c>
    </row>
    <row r="75" spans="1:16" ht="20.100000000000001" customHeight="1" x14ac:dyDescent="0.25">
      <c r="A75" s="45" t="s">
        <v>186</v>
      </c>
      <c r="B75" s="25">
        <v>15693.400000000001</v>
      </c>
      <c r="C75" s="188">
        <v>17120.29</v>
      </c>
      <c r="D75" s="345">
        <f t="shared" si="26"/>
        <v>2.5170086215251845E-2</v>
      </c>
      <c r="E75" s="295">
        <f t="shared" si="27"/>
        <v>2.5543601756928408E-2</v>
      </c>
      <c r="F75" s="67">
        <f t="shared" si="23"/>
        <v>9.0922935756432594E-2</v>
      </c>
      <c r="H75" s="25">
        <v>5177.6849999999977</v>
      </c>
      <c r="I75" s="188">
        <v>5090.3690000000006</v>
      </c>
      <c r="J75" s="294">
        <f t="shared" si="28"/>
        <v>2.8556407771859263E-2</v>
      </c>
      <c r="K75" s="295">
        <f t="shared" si="29"/>
        <v>2.5507812584364811E-2</v>
      </c>
      <c r="L75" s="67">
        <f t="shared" si="24"/>
        <v>-1.6863907325377483E-2</v>
      </c>
      <c r="N75" s="48">
        <f t="shared" si="25"/>
        <v>3.2992754916079354</v>
      </c>
      <c r="O75" s="191">
        <f t="shared" si="25"/>
        <v>2.9732960130932362</v>
      </c>
      <c r="P75" s="67">
        <f t="shared" si="30"/>
        <v>-9.880335223410816E-2</v>
      </c>
    </row>
    <row r="76" spans="1:16" ht="20.100000000000001" customHeight="1" x14ac:dyDescent="0.25">
      <c r="A76" s="45" t="s">
        <v>190</v>
      </c>
      <c r="B76" s="25">
        <v>9884.7199999999975</v>
      </c>
      <c r="C76" s="188">
        <v>11844.990000000003</v>
      </c>
      <c r="D76" s="345">
        <f t="shared" si="26"/>
        <v>1.585375091526528E-2</v>
      </c>
      <c r="E76" s="295">
        <f t="shared" si="27"/>
        <v>1.7672814384265656E-2</v>
      </c>
      <c r="F76" s="67">
        <f t="shared" si="23"/>
        <v>0.19831315403977112</v>
      </c>
      <c r="H76" s="25">
        <v>2902.5450000000001</v>
      </c>
      <c r="I76" s="188">
        <v>3409.6450000000004</v>
      </c>
      <c r="J76" s="294">
        <f t="shared" si="28"/>
        <v>1.6008362539662278E-2</v>
      </c>
      <c r="K76" s="295">
        <f t="shared" si="29"/>
        <v>1.7085713361686856E-2</v>
      </c>
      <c r="L76" s="67">
        <f t="shared" si="24"/>
        <v>0.17470874697894445</v>
      </c>
      <c r="N76" s="48">
        <f t="shared" si="25"/>
        <v>2.9363957704416519</v>
      </c>
      <c r="O76" s="191">
        <f t="shared" si="25"/>
        <v>2.8785545618865016</v>
      </c>
      <c r="P76" s="67">
        <f t="shared" si="30"/>
        <v>-1.9698028834325223E-2</v>
      </c>
    </row>
    <row r="77" spans="1:16" ht="20.100000000000001" customHeight="1" x14ac:dyDescent="0.25">
      <c r="A77" s="45" t="s">
        <v>193</v>
      </c>
      <c r="B77" s="25">
        <v>4979.0500000000011</v>
      </c>
      <c r="C77" s="188">
        <v>5338.7000000000025</v>
      </c>
      <c r="D77" s="345">
        <f t="shared" si="26"/>
        <v>7.9857212439655989E-3</v>
      </c>
      <c r="E77" s="295">
        <f t="shared" si="27"/>
        <v>7.9653806506615101E-3</v>
      </c>
      <c r="F77" s="67">
        <f t="shared" si="23"/>
        <v>7.223265482371162E-2</v>
      </c>
      <c r="H77" s="25">
        <v>2589.7330000000002</v>
      </c>
      <c r="I77" s="188">
        <v>2658.7530000000006</v>
      </c>
      <c r="J77" s="294">
        <f t="shared" si="28"/>
        <v>1.4283115247111488E-2</v>
      </c>
      <c r="K77" s="295">
        <f t="shared" si="29"/>
        <v>1.3322997455020982E-2</v>
      </c>
      <c r="L77" s="67">
        <f t="shared" si="24"/>
        <v>2.6651396109174354E-2</v>
      </c>
      <c r="N77" s="48">
        <f t="shared" si="25"/>
        <v>5.2012592763679812</v>
      </c>
      <c r="O77" s="191">
        <f t="shared" si="25"/>
        <v>4.9801505984602983</v>
      </c>
      <c r="P77" s="67">
        <f t="shared" si="30"/>
        <v>-4.2510604866843375E-2</v>
      </c>
    </row>
    <row r="78" spans="1:16" ht="20.100000000000001" customHeight="1" x14ac:dyDescent="0.25">
      <c r="A78" s="45" t="s">
        <v>189</v>
      </c>
      <c r="B78" s="25">
        <v>10269.830000000002</v>
      </c>
      <c r="C78" s="188">
        <v>12163.949999999999</v>
      </c>
      <c r="D78" s="345">
        <f t="shared" si="26"/>
        <v>1.6471415150061803E-2</v>
      </c>
      <c r="E78" s="295">
        <f t="shared" si="27"/>
        <v>1.8148705109036663E-2</v>
      </c>
      <c r="F78" s="67">
        <f t="shared" si="23"/>
        <v>0.18443538013774297</v>
      </c>
      <c r="H78" s="25">
        <v>2007.7869999999996</v>
      </c>
      <c r="I78" s="188">
        <v>2656.3339999999994</v>
      </c>
      <c r="J78" s="294">
        <f t="shared" si="28"/>
        <v>1.1073517274812587E-2</v>
      </c>
      <c r="K78" s="295">
        <f t="shared" si="29"/>
        <v>1.3310875858602017E-2</v>
      </c>
      <c r="L78" s="67">
        <f t="shared" si="24"/>
        <v>0.3230158378353879</v>
      </c>
      <c r="N78" s="48">
        <f t="shared" si="25"/>
        <v>1.9550343092339397</v>
      </c>
      <c r="O78" s="191">
        <f t="shared" si="25"/>
        <v>2.1837758293975225</v>
      </c>
      <c r="P78" s="67">
        <f t="shared" si="30"/>
        <v>0.1170012818103498</v>
      </c>
    </row>
    <row r="79" spans="1:16" ht="20.100000000000001" customHeight="1" x14ac:dyDescent="0.25">
      <c r="A79" s="45" t="s">
        <v>197</v>
      </c>
      <c r="B79" s="25">
        <v>6986.2400000000007</v>
      </c>
      <c r="C79" s="188">
        <v>6265.0499999999993</v>
      </c>
      <c r="D79" s="345">
        <f t="shared" si="26"/>
        <v>1.1204981910895093E-2</v>
      </c>
      <c r="E79" s="295">
        <f t="shared" si="27"/>
        <v>9.3475018347962732E-3</v>
      </c>
      <c r="F79" s="67">
        <f t="shared" si="23"/>
        <v>-0.10323006366801045</v>
      </c>
      <c r="H79" s="25">
        <v>1712.1790000000001</v>
      </c>
      <c r="I79" s="188">
        <v>1687.8660000000004</v>
      </c>
      <c r="J79" s="294">
        <f t="shared" si="28"/>
        <v>9.4431549432640732E-3</v>
      </c>
      <c r="K79" s="295">
        <f t="shared" si="29"/>
        <v>8.4578877475329391E-3</v>
      </c>
      <c r="L79" s="67">
        <f t="shared" si="24"/>
        <v>-1.420003399177285E-2</v>
      </c>
      <c r="N79" s="48">
        <f t="shared" si="25"/>
        <v>2.45078754809454</v>
      </c>
      <c r="O79" s="191">
        <f t="shared" si="25"/>
        <v>2.6940982115066929</v>
      </c>
      <c r="P79" s="67">
        <f t="shared" si="30"/>
        <v>9.9278561946882837E-2</v>
      </c>
    </row>
    <row r="80" spans="1:16" ht="20.100000000000001" customHeight="1" x14ac:dyDescent="0.25">
      <c r="A80" s="45" t="s">
        <v>199</v>
      </c>
      <c r="B80" s="25">
        <v>5003.2699999999986</v>
      </c>
      <c r="C80" s="188">
        <v>5936.5999999999995</v>
      </c>
      <c r="D80" s="345">
        <f t="shared" si="26"/>
        <v>8.0245668407217721E-3</v>
      </c>
      <c r="E80" s="295">
        <f t="shared" si="27"/>
        <v>8.8574519584762382E-3</v>
      </c>
      <c r="F80" s="67">
        <f t="shared" si="23"/>
        <v>0.18654400022385381</v>
      </c>
      <c r="H80" s="25">
        <v>1116.8140000000001</v>
      </c>
      <c r="I80" s="188">
        <v>1238.0230000000004</v>
      </c>
      <c r="J80" s="294">
        <f t="shared" si="28"/>
        <v>6.1595473632175867E-3</v>
      </c>
      <c r="K80" s="295">
        <f t="shared" si="29"/>
        <v>6.2037268141333334E-3</v>
      </c>
      <c r="L80" s="67">
        <f t="shared" si="24"/>
        <v>0.10853105351473054</v>
      </c>
      <c r="N80" s="48">
        <f t="shared" si="25"/>
        <v>2.2321681620220386</v>
      </c>
      <c r="O80" s="191">
        <f t="shared" si="25"/>
        <v>2.0854074722905374</v>
      </c>
      <c r="P80" s="67">
        <f t="shared" si="30"/>
        <v>-6.5748043641369824E-2</v>
      </c>
    </row>
    <row r="81" spans="1:16" ht="20.100000000000001" customHeight="1" x14ac:dyDescent="0.25">
      <c r="A81" s="45" t="s">
        <v>200</v>
      </c>
      <c r="B81" s="25">
        <v>3956.4799999999996</v>
      </c>
      <c r="C81" s="188">
        <v>3984.9000000000024</v>
      </c>
      <c r="D81" s="345">
        <f t="shared" si="26"/>
        <v>6.3456575827366664E-3</v>
      </c>
      <c r="E81" s="295">
        <f t="shared" si="27"/>
        <v>5.9455008438048691E-3</v>
      </c>
      <c r="F81" s="67">
        <f t="shared" si="23"/>
        <v>7.1831527013918447E-3</v>
      </c>
      <c r="H81" s="25">
        <v>1065.143</v>
      </c>
      <c r="I81" s="188">
        <v>1188.9569999999999</v>
      </c>
      <c r="J81" s="294">
        <f t="shared" si="28"/>
        <v>5.8745670784030903E-3</v>
      </c>
      <c r="K81" s="295">
        <f t="shared" si="29"/>
        <v>5.9578573433219928E-3</v>
      </c>
      <c r="L81" s="67">
        <f t="shared" si="24"/>
        <v>0.11624166895900348</v>
      </c>
      <c r="N81" s="48">
        <f t="shared" si="25"/>
        <v>2.6921480710126175</v>
      </c>
      <c r="O81" s="191">
        <f t="shared" si="25"/>
        <v>2.9836558006474423</v>
      </c>
      <c r="P81" s="67">
        <f t="shared" si="30"/>
        <v>0.10828071931614734</v>
      </c>
    </row>
    <row r="82" spans="1:16" ht="20.100000000000001" customHeight="1" x14ac:dyDescent="0.25">
      <c r="A82" s="45" t="s">
        <v>192</v>
      </c>
      <c r="B82" s="25">
        <v>4593.29</v>
      </c>
      <c r="C82" s="188">
        <v>3418.9900000000002</v>
      </c>
      <c r="D82" s="345">
        <f t="shared" si="26"/>
        <v>7.3670144972825605E-3</v>
      </c>
      <c r="E82" s="295">
        <f t="shared" si="27"/>
        <v>5.1011588571759393E-3</v>
      </c>
      <c r="F82" s="67">
        <f t="shared" si="23"/>
        <v>-0.25565553230908561</v>
      </c>
      <c r="H82" s="25">
        <v>1388.6580000000001</v>
      </c>
      <c r="I82" s="188">
        <v>1171.7529999999999</v>
      </c>
      <c r="J82" s="294">
        <f t="shared" si="28"/>
        <v>7.6588444649789552E-3</v>
      </c>
      <c r="K82" s="295">
        <f t="shared" si="29"/>
        <v>5.8716481887987329E-3</v>
      </c>
      <c r="L82" s="67">
        <f t="shared" si="24"/>
        <v>-0.15619756628341908</v>
      </c>
      <c r="N82" s="48">
        <f t="shared" si="25"/>
        <v>3.0232317140872884</v>
      </c>
      <c r="O82" s="191">
        <f t="shared" si="25"/>
        <v>3.4271904860792217</v>
      </c>
      <c r="P82" s="67">
        <f t="shared" si="30"/>
        <v>0.13361819741094116</v>
      </c>
    </row>
    <row r="83" spans="1:16" ht="20.100000000000001" customHeight="1" x14ac:dyDescent="0.25">
      <c r="A83" s="45" t="s">
        <v>203</v>
      </c>
      <c r="B83" s="25">
        <v>4358.130000000001</v>
      </c>
      <c r="C83" s="188">
        <v>4211.43</v>
      </c>
      <c r="D83" s="345">
        <f t="shared" si="26"/>
        <v>6.9898497353840178E-3</v>
      </c>
      <c r="E83" s="295">
        <f t="shared" si="27"/>
        <v>6.2834853117079799E-3</v>
      </c>
      <c r="F83" s="67">
        <f t="shared" si="23"/>
        <v>-3.3661226259886851E-2</v>
      </c>
      <c r="H83" s="25">
        <v>1079.221</v>
      </c>
      <c r="I83" s="188">
        <v>1108.742</v>
      </c>
      <c r="J83" s="294">
        <f t="shared" si="28"/>
        <v>5.9522112588837944E-3</v>
      </c>
      <c r="K83" s="295">
        <f t="shared" si="29"/>
        <v>5.5559003955143148E-3</v>
      </c>
      <c r="L83" s="67">
        <f t="shared" si="24"/>
        <v>2.7353989590639876E-2</v>
      </c>
      <c r="N83" s="48">
        <f t="shared" si="25"/>
        <v>2.476339622728096</v>
      </c>
      <c r="O83" s="191">
        <f t="shared" si="25"/>
        <v>2.6326972073618697</v>
      </c>
      <c r="P83" s="67">
        <f t="shared" si="30"/>
        <v>6.3140606077901409E-2</v>
      </c>
    </row>
    <row r="84" spans="1:16" ht="20.100000000000001" customHeight="1" x14ac:dyDescent="0.25">
      <c r="A84" s="45" t="s">
        <v>198</v>
      </c>
      <c r="B84" s="25">
        <v>2418.1099999999997</v>
      </c>
      <c r="C84" s="188">
        <v>3757.27</v>
      </c>
      <c r="D84" s="345">
        <f t="shared" si="26"/>
        <v>3.8783206429430605E-3</v>
      </c>
      <c r="E84" s="295">
        <f t="shared" si="27"/>
        <v>5.6058751676083983E-3</v>
      </c>
      <c r="F84" s="67">
        <f t="shared" si="23"/>
        <v>0.55380441749961762</v>
      </c>
      <c r="H84" s="25">
        <v>522.12699999999995</v>
      </c>
      <c r="I84" s="188">
        <v>800.77499999999998</v>
      </c>
      <c r="J84" s="294">
        <f t="shared" si="28"/>
        <v>2.8796791463168514E-3</v>
      </c>
      <c r="K84" s="295">
        <f t="shared" si="29"/>
        <v>4.0126793602280556E-3</v>
      </c>
      <c r="L84" s="67">
        <f t="shared" si="24"/>
        <v>0.53367858777653721</v>
      </c>
      <c r="N84" s="48">
        <f t="shared" si="25"/>
        <v>2.1592359321949788</v>
      </c>
      <c r="O84" s="191">
        <f t="shared" si="25"/>
        <v>2.1312681814189558</v>
      </c>
      <c r="P84" s="67">
        <f t="shared" si="30"/>
        <v>-1.2952614561018474E-2</v>
      </c>
    </row>
    <row r="85" spans="1:16" ht="20.100000000000001" customHeight="1" x14ac:dyDescent="0.25">
      <c r="A85" s="45" t="s">
        <v>205</v>
      </c>
      <c r="B85" s="25">
        <v>1402.5299999999997</v>
      </c>
      <c r="C85" s="188">
        <v>2348.8999999999996</v>
      </c>
      <c r="D85" s="345">
        <f t="shared" si="26"/>
        <v>2.2494679941553238E-3</v>
      </c>
      <c r="E85" s="295">
        <f t="shared" si="27"/>
        <v>3.5045765093260177E-3</v>
      </c>
      <c r="F85" s="67">
        <f t="shared" si="23"/>
        <v>0.67475918518676969</v>
      </c>
      <c r="H85" s="25">
        <v>478.20500000000004</v>
      </c>
      <c r="I85" s="188">
        <v>794.37699999999995</v>
      </c>
      <c r="J85" s="294">
        <f t="shared" si="28"/>
        <v>2.6374368040044858E-3</v>
      </c>
      <c r="K85" s="295">
        <f t="shared" si="29"/>
        <v>3.980619015503584E-3</v>
      </c>
      <c r="L85" s="67">
        <f t="shared" si="24"/>
        <v>0.66116414508422094</v>
      </c>
      <c r="N85" s="48">
        <f t="shared" si="25"/>
        <v>3.4095883867011767</v>
      </c>
      <c r="O85" s="191">
        <f t="shared" si="25"/>
        <v>3.3819106815956408</v>
      </c>
      <c r="P85" s="67">
        <f t="shared" si="30"/>
        <v>-8.1176089212089513E-3</v>
      </c>
    </row>
    <row r="86" spans="1:16" ht="20.100000000000001" customHeight="1" x14ac:dyDescent="0.25">
      <c r="A86" s="45" t="s">
        <v>212</v>
      </c>
      <c r="B86" s="25">
        <v>3563.3500000000004</v>
      </c>
      <c r="C86" s="188">
        <v>3429.3999999999992</v>
      </c>
      <c r="D86" s="345">
        <f t="shared" si="26"/>
        <v>5.7151303551249352E-3</v>
      </c>
      <c r="E86" s="295">
        <f t="shared" si="27"/>
        <v>5.1166906556612216E-3</v>
      </c>
      <c r="F86" s="67">
        <f t="shared" si="23"/>
        <v>-3.7591030911923097E-2</v>
      </c>
      <c r="H86" s="25">
        <v>805.26099999999985</v>
      </c>
      <c r="I86" s="188">
        <v>782.22700000000009</v>
      </c>
      <c r="J86" s="294">
        <f t="shared" si="28"/>
        <v>4.4412438143253538E-3</v>
      </c>
      <c r="K86" s="295">
        <f t="shared" si="29"/>
        <v>3.9197354286948415E-3</v>
      </c>
      <c r="L86" s="67">
        <f t="shared" si="24"/>
        <v>-2.8604390377777848E-2</v>
      </c>
      <c r="N86" s="48">
        <f t="shared" si="25"/>
        <v>2.2598425638794946</v>
      </c>
      <c r="O86" s="191">
        <f t="shared" si="25"/>
        <v>2.280944188487783</v>
      </c>
      <c r="P86" s="67">
        <f t="shared" si="30"/>
        <v>9.337652518617531E-3</v>
      </c>
    </row>
    <row r="87" spans="1:16" ht="20.100000000000001" customHeight="1" x14ac:dyDescent="0.25">
      <c r="A87" s="45" t="s">
        <v>201</v>
      </c>
      <c r="B87" s="25">
        <v>494.53999999999991</v>
      </c>
      <c r="C87" s="188">
        <v>366.63000000000011</v>
      </c>
      <c r="D87" s="345">
        <f t="shared" si="26"/>
        <v>7.9317512055326726E-4</v>
      </c>
      <c r="E87" s="295">
        <f t="shared" si="27"/>
        <v>5.470147241748045E-4</v>
      </c>
      <c r="F87" s="67">
        <f t="shared" si="23"/>
        <v>-0.25864439681319978</v>
      </c>
      <c r="H87" s="25">
        <v>910.65</v>
      </c>
      <c r="I87" s="188">
        <v>641.68399999999963</v>
      </c>
      <c r="J87" s="294">
        <f t="shared" si="28"/>
        <v>5.0224941720949899E-3</v>
      </c>
      <c r="K87" s="295">
        <f t="shared" si="29"/>
        <v>3.2154751866486572E-3</v>
      </c>
      <c r="L87" s="67">
        <f t="shared" si="24"/>
        <v>-0.29535606434964073</v>
      </c>
      <c r="N87" s="48">
        <f t="shared" si="25"/>
        <v>18.414081772960735</v>
      </c>
      <c r="O87" s="191">
        <f t="shared" si="25"/>
        <v>17.50222294956767</v>
      </c>
      <c r="P87" s="67">
        <f t="shared" si="30"/>
        <v>-4.9519646683226927E-2</v>
      </c>
    </row>
    <row r="88" spans="1:16" ht="20.100000000000001" customHeight="1" x14ac:dyDescent="0.25">
      <c r="A88" s="45" t="s">
        <v>191</v>
      </c>
      <c r="B88" s="25">
        <v>4218.5700000000006</v>
      </c>
      <c r="C88" s="188">
        <v>2586.66</v>
      </c>
      <c r="D88" s="345">
        <f t="shared" si="26"/>
        <v>6.7660144140259592E-3</v>
      </c>
      <c r="E88" s="295">
        <f t="shared" si="27"/>
        <v>3.8593162218967334E-3</v>
      </c>
      <c r="F88" s="67">
        <f t="shared" ref="F88:F94" si="31">(C88-B88)/B88</f>
        <v>-0.38683961626807201</v>
      </c>
      <c r="H88" s="25">
        <v>551.08699999999999</v>
      </c>
      <c r="I88" s="188">
        <v>640.47699999999998</v>
      </c>
      <c r="J88" s="294">
        <f t="shared" si="28"/>
        <v>3.0394017963183569E-3</v>
      </c>
      <c r="K88" s="295">
        <f t="shared" si="29"/>
        <v>3.2094269159261774E-3</v>
      </c>
      <c r="L88" s="67">
        <f t="shared" ref="L88:L95" si="32">(I88-H88)/H88</f>
        <v>0.16220669331702614</v>
      </c>
      <c r="N88" s="48">
        <f t="shared" si="25"/>
        <v>1.3063360333003835</v>
      </c>
      <c r="O88" s="191">
        <f t="shared" si="25"/>
        <v>2.476077257931077</v>
      </c>
      <c r="P88" s="67">
        <f t="shared" si="30"/>
        <v>0.89543669837798856</v>
      </c>
    </row>
    <row r="89" spans="1:16" ht="20.100000000000001" customHeight="1" x14ac:dyDescent="0.25">
      <c r="A89" s="45" t="s">
        <v>202</v>
      </c>
      <c r="B89" s="25">
        <v>3331.4699999999993</v>
      </c>
      <c r="C89" s="188">
        <v>3161.87</v>
      </c>
      <c r="D89" s="345">
        <f t="shared" si="26"/>
        <v>5.3432262685922131E-3</v>
      </c>
      <c r="E89" s="295">
        <f t="shared" si="27"/>
        <v>4.7175338786421966E-3</v>
      </c>
      <c r="F89" s="67">
        <f t="shared" si="31"/>
        <v>-5.0908457827925656E-2</v>
      </c>
      <c r="H89" s="25">
        <v>592.1189999999998</v>
      </c>
      <c r="I89" s="188">
        <v>574.58199999999988</v>
      </c>
      <c r="J89" s="294">
        <f t="shared" si="28"/>
        <v>3.2657049653398262E-3</v>
      </c>
      <c r="K89" s="295">
        <f t="shared" si="29"/>
        <v>2.8792274136412305E-3</v>
      </c>
      <c r="L89" s="67">
        <f t="shared" si="32"/>
        <v>-2.9617357321754457E-2</v>
      </c>
      <c r="N89" s="48">
        <f t="shared" si="25"/>
        <v>1.7773505389512736</v>
      </c>
      <c r="O89" s="191">
        <f t="shared" si="25"/>
        <v>1.8172220869295699</v>
      </c>
      <c r="P89" s="67">
        <f t="shared" si="30"/>
        <v>2.2433136910528919E-2</v>
      </c>
    </row>
    <row r="90" spans="1:16" ht="20.100000000000001" customHeight="1" x14ac:dyDescent="0.25">
      <c r="A90" s="45" t="s">
        <v>207</v>
      </c>
      <c r="B90" s="25">
        <v>1376.59</v>
      </c>
      <c r="C90" s="188">
        <v>1711.0600000000002</v>
      </c>
      <c r="D90" s="345">
        <f t="shared" si="26"/>
        <v>2.2078637505609706E-3</v>
      </c>
      <c r="E90" s="295">
        <f t="shared" si="27"/>
        <v>2.5529144203871503E-3</v>
      </c>
      <c r="F90" s="67">
        <f t="shared" si="31"/>
        <v>0.24296994747891548</v>
      </c>
      <c r="H90" s="25">
        <v>461.13600000000014</v>
      </c>
      <c r="I90" s="188">
        <v>551.33000000000004</v>
      </c>
      <c r="J90" s="294">
        <f t="shared" si="28"/>
        <v>2.5432964064604361E-3</v>
      </c>
      <c r="K90" s="295">
        <f t="shared" si="29"/>
        <v>2.7627117625731753E-3</v>
      </c>
      <c r="L90" s="67">
        <f t="shared" si="32"/>
        <v>0.19559088858818197</v>
      </c>
      <c r="N90" s="48">
        <f t="shared" si="25"/>
        <v>3.3498427273189564</v>
      </c>
      <c r="O90" s="191">
        <f t="shared" si="25"/>
        <v>3.2221546877374259</v>
      </c>
      <c r="P90" s="67">
        <f t="shared" si="30"/>
        <v>-3.8117622221543974E-2</v>
      </c>
    </row>
    <row r="91" spans="1:16" ht="20.100000000000001" customHeight="1" x14ac:dyDescent="0.25">
      <c r="A91" s="45" t="s">
        <v>210</v>
      </c>
      <c r="B91" s="25">
        <v>1485.1900000000003</v>
      </c>
      <c r="C91" s="188">
        <v>2695.08</v>
      </c>
      <c r="D91" s="345">
        <f t="shared" si="26"/>
        <v>2.3820434288318588E-3</v>
      </c>
      <c r="E91" s="295">
        <f t="shared" si="27"/>
        <v>4.0210796793198368E-3</v>
      </c>
      <c r="F91" s="67">
        <f t="shared" si="31"/>
        <v>0.8146365111534547</v>
      </c>
      <c r="H91" s="25">
        <v>298.41499999999991</v>
      </c>
      <c r="I91" s="188">
        <v>513.17799999999988</v>
      </c>
      <c r="J91" s="294">
        <f t="shared" si="28"/>
        <v>1.6458437361947247E-3</v>
      </c>
      <c r="K91" s="295">
        <f t="shared" si="29"/>
        <v>2.5715322889989234E-3</v>
      </c>
      <c r="L91" s="67">
        <f t="shared" si="32"/>
        <v>0.7196789705611315</v>
      </c>
      <c r="N91" s="48">
        <f t="shared" si="25"/>
        <v>2.0092715410149533</v>
      </c>
      <c r="O91" s="191">
        <f t="shared" si="25"/>
        <v>1.9041290054469622</v>
      </c>
      <c r="P91" s="67">
        <f t="shared" ref="P91:P93" si="33">(O91-N91)/N91</f>
        <v>-5.2328684013948641E-2</v>
      </c>
    </row>
    <row r="92" spans="1:16" ht="20.100000000000001" customHeight="1" x14ac:dyDescent="0.25">
      <c r="A92" s="45" t="s">
        <v>206</v>
      </c>
      <c r="B92" s="25">
        <v>730.7099999999997</v>
      </c>
      <c r="C92" s="188">
        <v>781.64000000000021</v>
      </c>
      <c r="D92" s="345">
        <f t="shared" si="26"/>
        <v>1.1719597855370197E-3</v>
      </c>
      <c r="E92" s="295">
        <f t="shared" si="27"/>
        <v>1.1662127731063858E-3</v>
      </c>
      <c r="F92" s="67">
        <f t="shared" si="31"/>
        <v>6.9699333524928547E-2</v>
      </c>
      <c r="H92" s="25">
        <v>528.89800000000002</v>
      </c>
      <c r="I92" s="188">
        <v>510.16399999999999</v>
      </c>
      <c r="J92" s="294">
        <f t="shared" si="28"/>
        <v>2.917023140210505E-3</v>
      </c>
      <c r="K92" s="295">
        <f t="shared" si="29"/>
        <v>2.5564291506745165E-3</v>
      </c>
      <c r="L92" s="67">
        <f t="shared" si="32"/>
        <v>-3.5420818380859892E-2</v>
      </c>
      <c r="N92" s="48">
        <f t="shared" si="25"/>
        <v>7.2381382491001931</v>
      </c>
      <c r="O92" s="191">
        <f t="shared" si="25"/>
        <v>6.5268410009723121</v>
      </c>
      <c r="P92" s="67">
        <f t="shared" si="33"/>
        <v>-9.8270746378228635E-2</v>
      </c>
    </row>
    <row r="93" spans="1:16" ht="20.100000000000001" customHeight="1" x14ac:dyDescent="0.25">
      <c r="A93" s="45" t="s">
        <v>217</v>
      </c>
      <c r="B93" s="25">
        <v>776.83000000000015</v>
      </c>
      <c r="C93" s="188">
        <v>1644.8799999999997</v>
      </c>
      <c r="D93" s="345">
        <f t="shared" si="26"/>
        <v>1.2459300135467199E-3</v>
      </c>
      <c r="E93" s="295">
        <f t="shared" si="27"/>
        <v>2.45417336142883E-3</v>
      </c>
      <c r="F93" s="67">
        <f t="shared" si="31"/>
        <v>1.1174259490493408</v>
      </c>
      <c r="H93" s="25">
        <v>190.36899999999997</v>
      </c>
      <c r="I93" s="188">
        <v>411.62000000000006</v>
      </c>
      <c r="J93" s="294">
        <f t="shared" si="28"/>
        <v>1.0499392665102411E-3</v>
      </c>
      <c r="K93" s="295">
        <f t="shared" si="29"/>
        <v>2.0626256791946209E-3</v>
      </c>
      <c r="L93" s="67">
        <f t="shared" si="32"/>
        <v>1.1622217903124989</v>
      </c>
      <c r="N93" s="48">
        <f t="shared" si="25"/>
        <v>2.4505876446584187</v>
      </c>
      <c r="O93" s="191">
        <f t="shared" si="25"/>
        <v>2.5024317883371436</v>
      </c>
      <c r="P93" s="67">
        <f t="shared" si="33"/>
        <v>2.1155800647134716E-2</v>
      </c>
    </row>
    <row r="94" spans="1:16" ht="20.100000000000001" customHeight="1" x14ac:dyDescent="0.25">
      <c r="A94" s="45" t="s">
        <v>208</v>
      </c>
      <c r="B94" s="25">
        <v>438.44</v>
      </c>
      <c r="C94" s="188">
        <v>582.36000000000013</v>
      </c>
      <c r="D94" s="345">
        <f t="shared" si="26"/>
        <v>7.0319832542438333E-4</v>
      </c>
      <c r="E94" s="295">
        <f t="shared" si="27"/>
        <v>8.6888551065226289E-4</v>
      </c>
      <c r="F94" s="67">
        <f t="shared" si="31"/>
        <v>0.32825472128455463</v>
      </c>
      <c r="H94" s="25">
        <v>269.75700000000001</v>
      </c>
      <c r="I94" s="188">
        <v>403.01999999999992</v>
      </c>
      <c r="J94" s="294">
        <f t="shared" si="28"/>
        <v>1.4877867022256941E-3</v>
      </c>
      <c r="K94" s="295">
        <f t="shared" si="29"/>
        <v>2.0195311239225885E-3</v>
      </c>
      <c r="L94" s="67">
        <f t="shared" si="32"/>
        <v>0.49401127681580059</v>
      </c>
      <c r="N94" s="48">
        <f t="shared" ref="N94" si="34">(H94/B94)*10</f>
        <v>6.1526548672566372</v>
      </c>
      <c r="O94" s="191">
        <f t="shared" ref="O94" si="35">(I94/C94)*10</f>
        <v>6.9204615701627841</v>
      </c>
      <c r="P94" s="67">
        <f t="shared" ref="P94" si="36">(O94-N94)/N94</f>
        <v>0.12479274711024033</v>
      </c>
    </row>
    <row r="95" spans="1:16" ht="20.100000000000001" customHeight="1" thickBot="1" x14ac:dyDescent="0.3">
      <c r="A95" s="14" t="s">
        <v>17</v>
      </c>
      <c r="B95" s="25">
        <f>B96-SUM(B68:B94)</f>
        <v>9798.0000000004657</v>
      </c>
      <c r="C95" s="188">
        <f>C96-SUM(C68:C94)</f>
        <v>12674.029999999679</v>
      </c>
      <c r="D95" s="345">
        <f t="shared" si="26"/>
        <v>1.5714663790959846E-2</v>
      </c>
      <c r="E95" s="295">
        <f t="shared" si="27"/>
        <v>1.8909748314739711E-2</v>
      </c>
      <c r="F95" s="67">
        <f>(C95-B95)/B95</f>
        <v>0.2935323535414448</v>
      </c>
      <c r="H95" s="25">
        <f>H96-SUM(H68:H94)</f>
        <v>2594.6329999999434</v>
      </c>
      <c r="I95" s="188">
        <f>I96-SUM(I68:I94)</f>
        <v>3712.5500000000175</v>
      </c>
      <c r="J95" s="294">
        <f t="shared" si="28"/>
        <v>1.4310140143002314E-2</v>
      </c>
      <c r="K95" s="295">
        <f t="shared" si="29"/>
        <v>1.8603568741300289E-2</v>
      </c>
      <c r="L95" s="67">
        <f t="shared" si="32"/>
        <v>0.430857466161919</v>
      </c>
      <c r="N95" s="48">
        <f t="shared" si="25"/>
        <v>2.6481251275768729</v>
      </c>
      <c r="O95" s="191">
        <f t="shared" si="25"/>
        <v>2.9292577025619408</v>
      </c>
      <c r="P95" s="67">
        <f>(O95-N95)/N95</f>
        <v>0.10616287427562536</v>
      </c>
    </row>
    <row r="96" spans="1:16" ht="26.25" customHeight="1" thickBot="1" x14ac:dyDescent="0.3">
      <c r="A96" s="18" t="s">
        <v>18</v>
      </c>
      <c r="B96" s="23">
        <v>623494.09000000032</v>
      </c>
      <c r="C96" s="193">
        <v>670237.89999999979</v>
      </c>
      <c r="D96" s="341">
        <f>SUM(D68:D95)</f>
        <v>1.0000000000000002</v>
      </c>
      <c r="E96" s="342">
        <f>SUM(E68:E95)</f>
        <v>0.99999999999999956</v>
      </c>
      <c r="F96" s="72">
        <f>(C96-B96)/B96</f>
        <v>7.4970734686513954E-2</v>
      </c>
      <c r="G96" s="2"/>
      <c r="H96" s="23">
        <v>181314.29699999996</v>
      </c>
      <c r="I96" s="193">
        <v>199561.17299999989</v>
      </c>
      <c r="J96" s="353">
        <f t="shared" si="28"/>
        <v>1</v>
      </c>
      <c r="K96" s="342">
        <f t="shared" si="29"/>
        <v>1</v>
      </c>
      <c r="L96" s="72">
        <f>(I96-H96)/H96</f>
        <v>0.10063671923235008</v>
      </c>
      <c r="M96" s="2"/>
      <c r="N96" s="44">
        <f t="shared" si="25"/>
        <v>2.9080355356696304</v>
      </c>
      <c r="O96" s="198">
        <f t="shared" si="25"/>
        <v>2.9774677469000177</v>
      </c>
      <c r="P96" s="72">
        <f>(O96-N96)/N96</f>
        <v>2.3875984450237902E-2</v>
      </c>
    </row>
  </sheetData>
  <mergeCells count="33"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J4:K4"/>
    <mergeCell ref="N4:O4"/>
    <mergeCell ref="J36:K36"/>
    <mergeCell ref="H5:I5"/>
    <mergeCell ref="J5:K5"/>
    <mergeCell ref="N5:O5"/>
    <mergeCell ref="N36:O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3" customWidth="1"/>
    <col min="17" max="18" width="9.140625" style="41"/>
    <col min="19" max="19" width="10.85546875" customWidth="1"/>
  </cols>
  <sheetData>
    <row r="1" spans="1:19" ht="15.75" x14ac:dyDescent="0.25">
      <c r="A1" s="36" t="s">
        <v>96</v>
      </c>
      <c r="B1" s="6"/>
    </row>
    <row r="3" spans="1:19" ht="15.75" thickBot="1" x14ac:dyDescent="0.3"/>
    <row r="4" spans="1:19" x14ac:dyDescent="0.25">
      <c r="A4" s="440" t="s">
        <v>16</v>
      </c>
      <c r="B4" s="459"/>
      <c r="C4" s="459"/>
      <c r="D4" s="459"/>
      <c r="E4" s="462" t="s">
        <v>1</v>
      </c>
      <c r="F4" s="463"/>
      <c r="G4" s="458" t="s">
        <v>116</v>
      </c>
      <c r="H4" s="458"/>
      <c r="I4" s="176" t="s">
        <v>0</v>
      </c>
      <c r="K4" s="464" t="s">
        <v>19</v>
      </c>
      <c r="L4" s="458"/>
      <c r="M4" s="456" t="s">
        <v>116</v>
      </c>
      <c r="N4" s="457"/>
      <c r="O4" s="176" t="s">
        <v>0</v>
      </c>
      <c r="P4"/>
      <c r="Q4" s="470" t="s">
        <v>22</v>
      </c>
      <c r="R4" s="458"/>
      <c r="S4" s="176" t="s">
        <v>0</v>
      </c>
    </row>
    <row r="5" spans="1:19" x14ac:dyDescent="0.25">
      <c r="A5" s="460"/>
      <c r="B5" s="461"/>
      <c r="C5" s="461"/>
      <c r="D5" s="461"/>
      <c r="E5" s="465" t="s">
        <v>174</v>
      </c>
      <c r="F5" s="466"/>
      <c r="G5" s="467" t="str">
        <f>E5</f>
        <v>jan-set</v>
      </c>
      <c r="H5" s="467"/>
      <c r="I5" s="177" t="s">
        <v>124</v>
      </c>
      <c r="K5" s="468" t="str">
        <f>E5</f>
        <v>jan-set</v>
      </c>
      <c r="L5" s="467"/>
      <c r="M5" s="469" t="str">
        <f>E5</f>
        <v>jan-set</v>
      </c>
      <c r="N5" s="455"/>
      <c r="O5" s="177" t="str">
        <f>I5</f>
        <v>2021/2020</v>
      </c>
      <c r="P5"/>
      <c r="Q5" s="468" t="str">
        <f>E5</f>
        <v>jan-set</v>
      </c>
      <c r="R5" s="466"/>
      <c r="S5" s="177" t="str">
        <f>O5</f>
        <v>2021/2020</v>
      </c>
    </row>
    <row r="6" spans="1:19" ht="19.5" customHeight="1" thickBot="1" x14ac:dyDescent="0.3">
      <c r="A6" s="441"/>
      <c r="B6" s="472"/>
      <c r="C6" s="472"/>
      <c r="D6" s="472"/>
      <c r="E6" s="120">
        <v>2020</v>
      </c>
      <c r="F6" s="192">
        <v>2021</v>
      </c>
      <c r="G6" s="230">
        <f>E6</f>
        <v>2020</v>
      </c>
      <c r="H6" s="185">
        <f>F6</f>
        <v>2021</v>
      </c>
      <c r="I6" s="177" t="s">
        <v>1</v>
      </c>
      <c r="K6" s="229">
        <f>E6</f>
        <v>2020</v>
      </c>
      <c r="L6" s="186">
        <f>F6</f>
        <v>2021</v>
      </c>
      <c r="M6" s="184">
        <f>G6</f>
        <v>2020</v>
      </c>
      <c r="N6" s="185">
        <f>H6</f>
        <v>2021</v>
      </c>
      <c r="O6" s="358">
        <v>1000</v>
      </c>
      <c r="P6"/>
      <c r="Q6" s="229">
        <f>E6</f>
        <v>2020</v>
      </c>
      <c r="R6" s="186">
        <f>F6</f>
        <v>2021</v>
      </c>
      <c r="S6" s="177"/>
    </row>
    <row r="7" spans="1:19" ht="24" customHeight="1" thickBot="1" x14ac:dyDescent="0.3">
      <c r="A7" s="18" t="s">
        <v>20</v>
      </c>
      <c r="B7" s="19"/>
      <c r="C7" s="19"/>
      <c r="D7" s="19"/>
      <c r="E7" s="23">
        <v>214407.43999999983</v>
      </c>
      <c r="F7" s="193">
        <v>241172.90999999968</v>
      </c>
      <c r="G7" s="341">
        <f>E7/E15</f>
        <v>0.41552151567066392</v>
      </c>
      <c r="H7" s="342">
        <f>F7/F15</f>
        <v>0.43389931289759426</v>
      </c>
      <c r="I7" s="218">
        <f t="shared" ref="I7:I18" si="0">(F7-E7)/E7</f>
        <v>0.1248346139480975</v>
      </c>
      <c r="J7" s="12"/>
      <c r="K7" s="23">
        <v>54125.07100000004</v>
      </c>
      <c r="L7" s="193">
        <v>61172.29499999994</v>
      </c>
      <c r="M7" s="341">
        <f>K7/K15</f>
        <v>0.34892477159559498</v>
      </c>
      <c r="N7" s="342">
        <f>L7/L15</f>
        <v>0.35503809023441196</v>
      </c>
      <c r="O7" s="218">
        <f t="shared" ref="O7:O18" si="1">(L7-K7)/K7</f>
        <v>0.13020258208991348</v>
      </c>
      <c r="P7" s="52"/>
      <c r="Q7" s="251">
        <f t="shared" ref="Q7:Q18" si="2">(K7/E7)*10</f>
        <v>2.5244026513259095</v>
      </c>
      <c r="R7" s="252">
        <f t="shared" ref="R7:R18" si="3">(L7/F7)*10</f>
        <v>2.5364496783656181</v>
      </c>
      <c r="S7" s="70">
        <f>(R7-Q7)/Q7</f>
        <v>4.7722288016854479E-3</v>
      </c>
    </row>
    <row r="8" spans="1:19" s="9" customFormat="1" ht="24" customHeight="1" x14ac:dyDescent="0.25">
      <c r="A8" s="58"/>
      <c r="B8" s="237" t="s">
        <v>35</v>
      </c>
      <c r="C8" s="237"/>
      <c r="D8" s="238"/>
      <c r="E8" s="240">
        <v>198989.45999999985</v>
      </c>
      <c r="F8" s="241">
        <v>229937.19999999966</v>
      </c>
      <c r="G8" s="343">
        <f>E8/E7</f>
        <v>0.9280902752255239</v>
      </c>
      <c r="H8" s="344">
        <f>F8/F7</f>
        <v>0.9534122219614134</v>
      </c>
      <c r="I8" s="281">
        <f t="shared" si="0"/>
        <v>0.15552451873581566</v>
      </c>
      <c r="J8" s="5"/>
      <c r="K8" s="240">
        <v>52377.27000000004</v>
      </c>
      <c r="L8" s="241">
        <v>59805.358999999946</v>
      </c>
      <c r="M8" s="348">
        <f>K8/K7</f>
        <v>0.96770810702493126</v>
      </c>
      <c r="N8" s="344">
        <f>L8/L7</f>
        <v>0.97765432864665291</v>
      </c>
      <c r="O8" s="282">
        <f t="shared" si="1"/>
        <v>0.14181894168978068</v>
      </c>
      <c r="P8" s="57"/>
      <c r="Q8" s="253">
        <f t="shared" si="2"/>
        <v>2.6321630301424048</v>
      </c>
      <c r="R8" s="254">
        <f t="shared" si="3"/>
        <v>2.6009431705700523</v>
      </c>
      <c r="S8" s="242">
        <f t="shared" ref="S8:S18" si="4">(R8-Q8)/Q8</f>
        <v>-1.186091409036448E-2</v>
      </c>
    </row>
    <row r="9" spans="1:19" ht="24" customHeight="1" x14ac:dyDescent="0.25">
      <c r="A9" s="14"/>
      <c r="B9" s="1" t="s">
        <v>39</v>
      </c>
      <c r="D9" s="1"/>
      <c r="E9" s="25">
        <v>15365.019999999995</v>
      </c>
      <c r="F9" s="188">
        <v>11229.040000000005</v>
      </c>
      <c r="G9" s="345">
        <f>E9/E7</f>
        <v>7.1662718420592159E-2</v>
      </c>
      <c r="H9" s="295">
        <f>F9/F7</f>
        <v>4.6560121532721148E-2</v>
      </c>
      <c r="I9" s="242">
        <f t="shared" si="0"/>
        <v>-0.2691815565485754</v>
      </c>
      <c r="J9" s="1"/>
      <c r="K9" s="25">
        <v>1734.9320000000002</v>
      </c>
      <c r="L9" s="188">
        <v>1361.6090000000002</v>
      </c>
      <c r="M9" s="345">
        <f>K9/K7</f>
        <v>3.2054128852782457E-2</v>
      </c>
      <c r="N9" s="295">
        <f>L9/L7</f>
        <v>2.2258589448049995E-2</v>
      </c>
      <c r="O9" s="242">
        <f t="shared" si="1"/>
        <v>-0.2151801915003009</v>
      </c>
      <c r="P9" s="8"/>
      <c r="Q9" s="253">
        <f t="shared" si="2"/>
        <v>1.1291439907009564</v>
      </c>
      <c r="R9" s="254">
        <f t="shared" si="3"/>
        <v>1.2125782791761357</v>
      </c>
      <c r="S9" s="242">
        <f t="shared" si="4"/>
        <v>7.3891628669417522E-2</v>
      </c>
    </row>
    <row r="10" spans="1:19" ht="24" customHeight="1" thickBot="1" x14ac:dyDescent="0.3">
      <c r="A10" s="14"/>
      <c r="B10" s="1" t="s">
        <v>38</v>
      </c>
      <c r="D10" s="1"/>
      <c r="E10" s="25">
        <v>52.96</v>
      </c>
      <c r="F10" s="188">
        <v>6.67</v>
      </c>
      <c r="G10" s="345">
        <f>E10/E7</f>
        <v>2.4700635388398855E-4</v>
      </c>
      <c r="H10" s="295">
        <f>F10/F7</f>
        <v>2.765650586543907E-5</v>
      </c>
      <c r="I10" s="250">
        <f t="shared" si="0"/>
        <v>-0.87405589123867067</v>
      </c>
      <c r="J10" s="1"/>
      <c r="K10" s="25">
        <v>12.869</v>
      </c>
      <c r="L10" s="188">
        <v>5.327</v>
      </c>
      <c r="M10" s="345">
        <f>K10/K7</f>
        <v>2.3776412228632439E-4</v>
      </c>
      <c r="N10" s="295">
        <f>L10/L7</f>
        <v>8.7081905297161158E-5</v>
      </c>
      <c r="O10" s="284">
        <f t="shared" si="1"/>
        <v>-0.58605952288445096</v>
      </c>
      <c r="P10" s="8"/>
      <c r="Q10" s="253">
        <f t="shared" si="2"/>
        <v>2.4299471299093653</v>
      </c>
      <c r="R10" s="254">
        <f t="shared" si="3"/>
        <v>7.986506746626687</v>
      </c>
      <c r="S10" s="242">
        <f t="shared" si="4"/>
        <v>2.2866998003057688</v>
      </c>
    </row>
    <row r="11" spans="1:19" ht="24" customHeight="1" thickBot="1" x14ac:dyDescent="0.3">
      <c r="A11" s="18" t="s">
        <v>21</v>
      </c>
      <c r="B11" s="19"/>
      <c r="C11" s="19"/>
      <c r="D11" s="19"/>
      <c r="E11" s="23">
        <v>301588.56</v>
      </c>
      <c r="F11" s="193">
        <v>314653.98999999993</v>
      </c>
      <c r="G11" s="341">
        <f>E11/E15</f>
        <v>0.58447848432933613</v>
      </c>
      <c r="H11" s="342">
        <f>F11/F15</f>
        <v>0.56610068710240569</v>
      </c>
      <c r="I11" s="218">
        <f t="shared" si="0"/>
        <v>4.3322034496268473E-2</v>
      </c>
      <c r="J11" s="12"/>
      <c r="K11" s="23">
        <v>100994.52899999989</v>
      </c>
      <c r="L11" s="193">
        <v>111125.54199999986</v>
      </c>
      <c r="M11" s="341">
        <f>K11/K15</f>
        <v>0.6510752284044049</v>
      </c>
      <c r="N11" s="342">
        <f>L11/L15</f>
        <v>0.64496190976558787</v>
      </c>
      <c r="O11" s="218">
        <f t="shared" si="1"/>
        <v>0.10031249316485226</v>
      </c>
      <c r="P11" s="8"/>
      <c r="Q11" s="255">
        <f t="shared" si="2"/>
        <v>3.3487519884706467</v>
      </c>
      <c r="R11" s="256">
        <f t="shared" si="3"/>
        <v>3.5316743321767468</v>
      </c>
      <c r="S11" s="72">
        <f t="shared" si="4"/>
        <v>5.4624034367394138E-2</v>
      </c>
    </row>
    <row r="12" spans="1:19" s="9" customFormat="1" ht="24" customHeight="1" x14ac:dyDescent="0.25">
      <c r="A12" s="58"/>
      <c r="B12" s="5" t="s">
        <v>35</v>
      </c>
      <c r="C12" s="5"/>
      <c r="D12" s="5"/>
      <c r="E12" s="37">
        <v>293025.01</v>
      </c>
      <c r="F12" s="189">
        <v>307655.05999999994</v>
      </c>
      <c r="G12" s="345">
        <f>E12/E11</f>
        <v>0.97160518953371444</v>
      </c>
      <c r="H12" s="295">
        <f>F12/F11</f>
        <v>0.97775674161958026</v>
      </c>
      <c r="I12" s="281">
        <f t="shared" si="0"/>
        <v>4.9927649520428066E-2</v>
      </c>
      <c r="J12" s="5"/>
      <c r="K12" s="37">
        <v>99348.8679999999</v>
      </c>
      <c r="L12" s="189">
        <v>109620.92999999986</v>
      </c>
      <c r="M12" s="345">
        <f>K12/K11</f>
        <v>0.98370544408400584</v>
      </c>
      <c r="N12" s="295">
        <f>L12/L11</f>
        <v>0.98646025051558361</v>
      </c>
      <c r="O12" s="281">
        <f t="shared" si="1"/>
        <v>0.10339385044628764</v>
      </c>
      <c r="P12" s="57"/>
      <c r="Q12" s="253">
        <f t="shared" si="2"/>
        <v>3.3904569442724326</v>
      </c>
      <c r="R12" s="254">
        <f t="shared" si="3"/>
        <v>3.5631115574695862</v>
      </c>
      <c r="S12" s="242">
        <f t="shared" si="4"/>
        <v>5.0923700266662437E-2</v>
      </c>
    </row>
    <row r="13" spans="1:19" ht="24" customHeight="1" x14ac:dyDescent="0.25">
      <c r="A13" s="14"/>
      <c r="B13" s="5" t="s">
        <v>39</v>
      </c>
      <c r="D13" s="5"/>
      <c r="E13" s="217">
        <v>8175.4200000000019</v>
      </c>
      <c r="F13" s="215">
        <v>6740.7999999999993</v>
      </c>
      <c r="G13" s="345">
        <f>E13/E11</f>
        <v>2.7107858467841094E-2</v>
      </c>
      <c r="H13" s="295">
        <f>F13/F11</f>
        <v>2.1422896941494372E-2</v>
      </c>
      <c r="I13" s="242">
        <f t="shared" si="0"/>
        <v>-0.17547966954602973</v>
      </c>
      <c r="J13" s="243"/>
      <c r="K13" s="217">
        <v>1600.9350000000011</v>
      </c>
      <c r="L13" s="215">
        <v>1469.499</v>
      </c>
      <c r="M13" s="345">
        <f>K13/K11</f>
        <v>1.5851700244079586E-2</v>
      </c>
      <c r="N13" s="295">
        <f>L13/L11</f>
        <v>1.322377352274243E-2</v>
      </c>
      <c r="O13" s="242">
        <f t="shared" si="1"/>
        <v>-8.2099523091194185E-2</v>
      </c>
      <c r="P13" s="244"/>
      <c r="Q13" s="253">
        <f t="shared" si="2"/>
        <v>1.9582296689344409</v>
      </c>
      <c r="R13" s="254">
        <f t="shared" si="3"/>
        <v>2.1800068241158321</v>
      </c>
      <c r="S13" s="242">
        <f t="shared" si="4"/>
        <v>0.11325390412559212</v>
      </c>
    </row>
    <row r="14" spans="1:19" ht="24" customHeight="1" thickBot="1" x14ac:dyDescent="0.3">
      <c r="A14" s="14"/>
      <c r="B14" s="1" t="s">
        <v>38</v>
      </c>
      <c r="D14" s="1"/>
      <c r="E14" s="217">
        <v>388.13000000000005</v>
      </c>
      <c r="F14" s="215">
        <v>258.12999999999994</v>
      </c>
      <c r="G14" s="345">
        <f>E14/E11</f>
        <v>1.2869519984445034E-3</v>
      </c>
      <c r="H14" s="295">
        <f>F14/F11</f>
        <v>8.2036143892534141E-4</v>
      </c>
      <c r="I14" s="250">
        <f t="shared" si="0"/>
        <v>-0.33493932445314739</v>
      </c>
      <c r="J14" s="243"/>
      <c r="K14" s="217">
        <v>44.725999999999999</v>
      </c>
      <c r="L14" s="215">
        <v>35.113</v>
      </c>
      <c r="M14" s="345">
        <f>K14/K11</f>
        <v>4.4285567191466429E-4</v>
      </c>
      <c r="N14" s="295">
        <f>L14/L11</f>
        <v>3.1597596167405009E-4</v>
      </c>
      <c r="O14" s="284">
        <f t="shared" si="1"/>
        <v>-0.21493091266824665</v>
      </c>
      <c r="P14" s="244"/>
      <c r="Q14" s="253">
        <f t="shared" si="2"/>
        <v>1.1523458634993426</v>
      </c>
      <c r="R14" s="254">
        <f t="shared" si="3"/>
        <v>1.3602835780420721</v>
      </c>
      <c r="S14" s="242">
        <f t="shared" si="4"/>
        <v>0.18044731285039936</v>
      </c>
    </row>
    <row r="15" spans="1:19" ht="24" customHeight="1" thickBot="1" x14ac:dyDescent="0.3">
      <c r="A15" s="18" t="s">
        <v>12</v>
      </c>
      <c r="B15" s="19"/>
      <c r="C15" s="19"/>
      <c r="D15" s="19"/>
      <c r="E15" s="23">
        <v>515995.99999999983</v>
      </c>
      <c r="F15" s="193">
        <v>555826.89999999967</v>
      </c>
      <c r="G15" s="341">
        <f>G7+G11</f>
        <v>1</v>
      </c>
      <c r="H15" s="342">
        <f>H7+H11</f>
        <v>1</v>
      </c>
      <c r="I15" s="218">
        <f t="shared" si="0"/>
        <v>7.7192265056318002E-2</v>
      </c>
      <c r="J15" s="12"/>
      <c r="K15" s="23">
        <v>155119.59999999995</v>
      </c>
      <c r="L15" s="193">
        <v>172297.83699999982</v>
      </c>
      <c r="M15" s="341">
        <f>M7+M11</f>
        <v>0.99999999999999989</v>
      </c>
      <c r="N15" s="342">
        <f>N7+N11</f>
        <v>0.99999999999999978</v>
      </c>
      <c r="O15" s="218">
        <f t="shared" si="1"/>
        <v>0.11074188561600135</v>
      </c>
      <c r="P15" s="8"/>
      <c r="Q15" s="255">
        <f t="shared" si="2"/>
        <v>3.0062171024581588</v>
      </c>
      <c r="R15" s="256">
        <f t="shared" si="3"/>
        <v>3.0998470387093526</v>
      </c>
      <c r="S15" s="72">
        <f t="shared" si="4"/>
        <v>3.1145433965708413E-2</v>
      </c>
    </row>
    <row r="16" spans="1:19" s="53" customFormat="1" ht="24" customHeight="1" x14ac:dyDescent="0.25">
      <c r="A16" s="239"/>
      <c r="B16" s="237" t="s">
        <v>35</v>
      </c>
      <c r="C16" s="237"/>
      <c r="D16" s="238"/>
      <c r="E16" s="240">
        <f>E8+E12</f>
        <v>492014.46999999986</v>
      </c>
      <c r="F16" s="241">
        <f t="shared" ref="F16:F17" si="5">F8+F12</f>
        <v>537592.25999999954</v>
      </c>
      <c r="G16" s="343">
        <f>E16/E15</f>
        <v>0.95352380638609602</v>
      </c>
      <c r="H16" s="344">
        <f>F16/F15</f>
        <v>0.96719367126707945</v>
      </c>
      <c r="I16" s="282">
        <f t="shared" si="0"/>
        <v>9.2635060103008149E-2</v>
      </c>
      <c r="J16" s="5"/>
      <c r="K16" s="240">
        <f t="shared" ref="K16:L18" si="6">K8+K12</f>
        <v>151726.13799999995</v>
      </c>
      <c r="L16" s="241">
        <f t="shared" si="6"/>
        <v>169426.28899999982</v>
      </c>
      <c r="M16" s="348">
        <f>K16/K15</f>
        <v>0.97812357690453045</v>
      </c>
      <c r="N16" s="344">
        <f>L16/L15</f>
        <v>0.98333381283248489</v>
      </c>
      <c r="O16" s="282">
        <f t="shared" si="1"/>
        <v>0.11665854831156298</v>
      </c>
      <c r="P16" s="57"/>
      <c r="Q16" s="253">
        <f t="shared" si="2"/>
        <v>3.0837738979506031</v>
      </c>
      <c r="R16" s="254">
        <f t="shared" si="3"/>
        <v>3.1515760476164583</v>
      </c>
      <c r="S16" s="242">
        <f t="shared" si="4"/>
        <v>2.1986744784017645E-2</v>
      </c>
    </row>
    <row r="17" spans="1:19" ht="24" customHeight="1" x14ac:dyDescent="0.25">
      <c r="A17" s="14"/>
      <c r="B17" s="5" t="s">
        <v>39</v>
      </c>
      <c r="C17" s="5"/>
      <c r="D17" s="245"/>
      <c r="E17" s="217">
        <f>E9+E13</f>
        <v>23540.439999999995</v>
      </c>
      <c r="F17" s="215">
        <f t="shared" si="5"/>
        <v>17969.840000000004</v>
      </c>
      <c r="G17" s="346">
        <f>E17/E15</f>
        <v>4.562136140590238E-2</v>
      </c>
      <c r="H17" s="295">
        <f>F17/F15</f>
        <v>3.2329921419780173E-2</v>
      </c>
      <c r="I17" s="242">
        <f t="shared" si="0"/>
        <v>-0.23663958702556079</v>
      </c>
      <c r="J17" s="243"/>
      <c r="K17" s="217">
        <f t="shared" si="6"/>
        <v>3335.8670000000011</v>
      </c>
      <c r="L17" s="215">
        <f t="shared" si="6"/>
        <v>2831.1080000000002</v>
      </c>
      <c r="M17" s="345">
        <f>K17/K15</f>
        <v>2.1505128945665166E-2</v>
      </c>
      <c r="N17" s="295">
        <f>L17/L15</f>
        <v>1.6431477314483078E-2</v>
      </c>
      <c r="O17" s="242">
        <f t="shared" si="1"/>
        <v>-0.15131268722643942</v>
      </c>
      <c r="P17" s="244"/>
      <c r="Q17" s="253">
        <f t="shared" si="2"/>
        <v>1.4170792899368072</v>
      </c>
      <c r="R17" s="254">
        <f t="shared" si="3"/>
        <v>1.5754775779862258</v>
      </c>
      <c r="S17" s="242">
        <f t="shared" si="4"/>
        <v>0.11177799942054205</v>
      </c>
    </row>
    <row r="18" spans="1:19" ht="24" customHeight="1" thickBot="1" x14ac:dyDescent="0.3">
      <c r="A18" s="15"/>
      <c r="B18" s="246" t="s">
        <v>38</v>
      </c>
      <c r="C18" s="246"/>
      <c r="D18" s="247"/>
      <c r="E18" s="248">
        <f>E10+E14</f>
        <v>441.09000000000003</v>
      </c>
      <c r="F18" s="249">
        <f>F10+F14</f>
        <v>264.79999999999995</v>
      </c>
      <c r="G18" s="347">
        <f>E18/E15</f>
        <v>8.5483220800161282E-4</v>
      </c>
      <c r="H18" s="301">
        <f>F18/F15</f>
        <v>4.764073131401163E-4</v>
      </c>
      <c r="I18" s="283">
        <f t="shared" si="0"/>
        <v>-0.39966900179101783</v>
      </c>
      <c r="J18" s="243"/>
      <c r="K18" s="248">
        <f t="shared" si="6"/>
        <v>57.594999999999999</v>
      </c>
      <c r="L18" s="249">
        <f t="shared" si="6"/>
        <v>40.44</v>
      </c>
      <c r="M18" s="347">
        <f>K18/K15</f>
        <v>3.712941498044091E-4</v>
      </c>
      <c r="N18" s="301">
        <f>L18/L15</f>
        <v>2.3470985303199158E-4</v>
      </c>
      <c r="O18" s="283">
        <f t="shared" si="1"/>
        <v>-0.29785571664206967</v>
      </c>
      <c r="P18" s="244"/>
      <c r="Q18" s="257">
        <f t="shared" si="2"/>
        <v>1.3057425922147405</v>
      </c>
      <c r="R18" s="258">
        <f t="shared" si="3"/>
        <v>1.5271903323262843</v>
      </c>
      <c r="S18" s="250">
        <f t="shared" si="4"/>
        <v>0.16959524904210585</v>
      </c>
    </row>
    <row r="19" spans="1:19" ht="6.75" customHeight="1" x14ac:dyDescent="0.25">
      <c r="Q19" s="259"/>
      <c r="R19" s="259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33</v>
      </c>
    </row>
    <row r="3" spans="1:16" ht="8.25" customHeight="1" thickBot="1" x14ac:dyDescent="0.3"/>
    <row r="4" spans="1:16" x14ac:dyDescent="0.25">
      <c r="A4" s="475" t="s">
        <v>3</v>
      </c>
      <c r="B4" s="462" t="s">
        <v>1</v>
      </c>
      <c r="C4" s="458"/>
      <c r="D4" s="462" t="s">
        <v>116</v>
      </c>
      <c r="E4" s="458"/>
      <c r="F4" s="176" t="s">
        <v>0</v>
      </c>
      <c r="H4" s="473" t="s">
        <v>19</v>
      </c>
      <c r="I4" s="474"/>
      <c r="J4" s="462" t="s">
        <v>116</v>
      </c>
      <c r="K4" s="463"/>
      <c r="L4" s="176" t="s">
        <v>0</v>
      </c>
      <c r="N4" s="470" t="s">
        <v>22</v>
      </c>
      <c r="O4" s="458"/>
      <c r="P4" s="176" t="s">
        <v>0</v>
      </c>
    </row>
    <row r="5" spans="1:16" x14ac:dyDescent="0.25">
      <c r="A5" s="476"/>
      <c r="B5" s="465" t="s">
        <v>174</v>
      </c>
      <c r="C5" s="467"/>
      <c r="D5" s="465" t="str">
        <f>B5</f>
        <v>jan-set</v>
      </c>
      <c r="E5" s="467"/>
      <c r="F5" s="177" t="s">
        <v>124</v>
      </c>
      <c r="H5" s="468" t="str">
        <f>B5</f>
        <v>jan-set</v>
      </c>
      <c r="I5" s="467"/>
      <c r="J5" s="465" t="str">
        <f>B5</f>
        <v>jan-set</v>
      </c>
      <c r="K5" s="466"/>
      <c r="L5" s="177" t="str">
        <f>F5</f>
        <v>2021/2020</v>
      </c>
      <c r="N5" s="468" t="str">
        <f>B5</f>
        <v>jan-set</v>
      </c>
      <c r="O5" s="466"/>
      <c r="P5" s="177" t="str">
        <f>L5</f>
        <v>2021/2020</v>
      </c>
    </row>
    <row r="6" spans="1:16" ht="19.5" customHeight="1" thickBot="1" x14ac:dyDescent="0.3">
      <c r="A6" s="477"/>
      <c r="B6" s="120">
        <f>'6'!E6</f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181</v>
      </c>
      <c r="B7" s="46">
        <v>77010.579999999958</v>
      </c>
      <c r="C7" s="195">
        <v>81950.440000000031</v>
      </c>
      <c r="D7" s="345">
        <f>B7/$B$33</f>
        <v>0.14924646702687608</v>
      </c>
      <c r="E7" s="344">
        <f>C7/$C$33</f>
        <v>0.14743877995109636</v>
      </c>
      <c r="F7" s="67">
        <f>(C7-B7)/B7</f>
        <v>6.4145212255252146E-2</v>
      </c>
      <c r="H7" s="46">
        <v>23384.189000000006</v>
      </c>
      <c r="I7" s="195">
        <v>25544.434000000012</v>
      </c>
      <c r="J7" s="345">
        <f>H7/$H$33</f>
        <v>0.15074941528987962</v>
      </c>
      <c r="K7" s="344">
        <f>I7/$I$33</f>
        <v>0.14825742705057876</v>
      </c>
      <c r="L7" s="67">
        <f t="shared" ref="L7:L33" si="0">(I7-H7)/H7</f>
        <v>9.2380582452528323E-2</v>
      </c>
      <c r="N7" s="40">
        <f t="shared" ref="N7:N33" si="1">(H7/B7)*10</f>
        <v>3.0364904406641289</v>
      </c>
      <c r="O7" s="200">
        <f t="shared" ref="O7:O33" si="2">(I7/C7)*10</f>
        <v>3.1170587979759476</v>
      </c>
      <c r="P7" s="76">
        <f>(O7-N7)/N7</f>
        <v>2.6533380850755187E-2</v>
      </c>
    </row>
    <row r="8" spans="1:16" ht="20.100000000000001" customHeight="1" x14ac:dyDescent="0.25">
      <c r="A8" s="14" t="s">
        <v>183</v>
      </c>
      <c r="B8" s="25">
        <v>52112.590000000004</v>
      </c>
      <c r="C8" s="188">
        <v>59858.419999999976</v>
      </c>
      <c r="D8" s="345">
        <f t="shared" ref="D8:D32" si="3">B8/$B$33</f>
        <v>0.10099417437344475</v>
      </c>
      <c r="E8" s="295">
        <f t="shared" ref="E8:E32" si="4">C8/$C$33</f>
        <v>0.10769255680140703</v>
      </c>
      <c r="F8" s="67">
        <f t="shared" ref="F8:F33" si="5">(C8-B8)/B8</f>
        <v>0.14863644274828736</v>
      </c>
      <c r="H8" s="25">
        <v>19649.71</v>
      </c>
      <c r="I8" s="188">
        <v>23036.769000000004</v>
      </c>
      <c r="J8" s="345">
        <f t="shared" ref="J8:J32" si="6">H8/$H$33</f>
        <v>0.1266745788411007</v>
      </c>
      <c r="K8" s="295">
        <f t="shared" ref="K8:K32" si="7">I8/$I$33</f>
        <v>0.13370318165979064</v>
      </c>
      <c r="L8" s="67">
        <f t="shared" si="0"/>
        <v>0.17237195867012819</v>
      </c>
      <c r="N8" s="40">
        <f t="shared" si="1"/>
        <v>3.7706262536557862</v>
      </c>
      <c r="O8" s="201">
        <f t="shared" si="2"/>
        <v>3.848542778108746</v>
      </c>
      <c r="P8" s="67">
        <f t="shared" ref="P8:P71" si="8">(O8-N8)/N8</f>
        <v>2.0664080503183354E-2</v>
      </c>
    </row>
    <row r="9" spans="1:16" ht="20.100000000000001" customHeight="1" x14ac:dyDescent="0.25">
      <c r="A9" s="14" t="s">
        <v>184</v>
      </c>
      <c r="B9" s="25">
        <v>51196.75</v>
      </c>
      <c r="C9" s="188">
        <v>51670.389999999992</v>
      </c>
      <c r="D9" s="345">
        <f t="shared" si="3"/>
        <v>9.9219276893619313E-2</v>
      </c>
      <c r="E9" s="295">
        <f t="shared" si="4"/>
        <v>9.2961297842907575E-2</v>
      </c>
      <c r="F9" s="67">
        <f t="shared" si="5"/>
        <v>9.2513684950703348E-3</v>
      </c>
      <c r="H9" s="25">
        <v>17813.513000000003</v>
      </c>
      <c r="I9" s="188">
        <v>19325.48</v>
      </c>
      <c r="J9" s="345">
        <f t="shared" si="6"/>
        <v>0.11483728039525634</v>
      </c>
      <c r="K9" s="295">
        <f t="shared" si="7"/>
        <v>0.11216321885689137</v>
      </c>
      <c r="L9" s="67">
        <f t="shared" si="0"/>
        <v>8.4877530894663877E-2</v>
      </c>
      <c r="N9" s="40">
        <f t="shared" si="1"/>
        <v>3.4794226195998772</v>
      </c>
      <c r="O9" s="201">
        <f t="shared" si="2"/>
        <v>3.7401459520626807</v>
      </c>
      <c r="P9" s="67">
        <f t="shared" si="8"/>
        <v>7.4932930249440616E-2</v>
      </c>
    </row>
    <row r="10" spans="1:16" ht="20.100000000000001" customHeight="1" x14ac:dyDescent="0.25">
      <c r="A10" s="14" t="s">
        <v>154</v>
      </c>
      <c r="B10" s="25">
        <v>73209.780000000013</v>
      </c>
      <c r="C10" s="188">
        <v>80120.370000000024</v>
      </c>
      <c r="D10" s="345">
        <f t="shared" si="3"/>
        <v>0.14188051845363142</v>
      </c>
      <c r="E10" s="295">
        <f t="shared" si="4"/>
        <v>0.14414626208267364</v>
      </c>
      <c r="F10" s="67">
        <f t="shared" si="5"/>
        <v>9.4394355508239602E-2</v>
      </c>
      <c r="H10" s="25">
        <v>17123.235000000001</v>
      </c>
      <c r="I10" s="188">
        <v>18874.644000000004</v>
      </c>
      <c r="J10" s="345">
        <f t="shared" si="6"/>
        <v>0.11038730760007119</v>
      </c>
      <c r="K10" s="295">
        <f t="shared" si="7"/>
        <v>0.1095466102688219</v>
      </c>
      <c r="L10" s="67">
        <f t="shared" si="0"/>
        <v>0.10228260022127847</v>
      </c>
      <c r="N10" s="40">
        <f t="shared" si="1"/>
        <v>2.3389272580794529</v>
      </c>
      <c r="O10" s="201">
        <f t="shared" si="2"/>
        <v>2.3557859256016913</v>
      </c>
      <c r="P10" s="67">
        <f t="shared" si="8"/>
        <v>7.2078631193008775E-3</v>
      </c>
    </row>
    <row r="11" spans="1:16" ht="20.100000000000001" customHeight="1" x14ac:dyDescent="0.25">
      <c r="A11" s="14" t="s">
        <v>185</v>
      </c>
      <c r="B11" s="25">
        <v>28205.429999999997</v>
      </c>
      <c r="C11" s="188">
        <v>27648.480000000003</v>
      </c>
      <c r="D11" s="345">
        <f t="shared" si="3"/>
        <v>5.4662109783796764E-2</v>
      </c>
      <c r="E11" s="295">
        <f t="shared" si="4"/>
        <v>4.9742968539306043E-2</v>
      </c>
      <c r="F11" s="67">
        <f t="shared" si="5"/>
        <v>-1.9746197806592331E-2</v>
      </c>
      <c r="H11" s="25">
        <v>10309.266000000001</v>
      </c>
      <c r="I11" s="188">
        <v>10954.447</v>
      </c>
      <c r="J11" s="345">
        <f t="shared" si="6"/>
        <v>6.6460112068365329E-2</v>
      </c>
      <c r="K11" s="295">
        <f t="shared" si="7"/>
        <v>6.3578552062728444E-2</v>
      </c>
      <c r="L11" s="67">
        <f t="shared" si="0"/>
        <v>6.2582631973992969E-2</v>
      </c>
      <c r="N11" s="40">
        <f t="shared" si="1"/>
        <v>3.6550642908120894</v>
      </c>
      <c r="O11" s="201">
        <f t="shared" si="2"/>
        <v>3.9620431213578469</v>
      </c>
      <c r="P11" s="67">
        <f t="shared" si="8"/>
        <v>8.3987258806206194E-2</v>
      </c>
    </row>
    <row r="12" spans="1:16" ht="20.100000000000001" customHeight="1" x14ac:dyDescent="0.25">
      <c r="A12" s="14" t="s">
        <v>182</v>
      </c>
      <c r="B12" s="25">
        <v>38331.539999999994</v>
      </c>
      <c r="C12" s="188">
        <v>32238.219999999998</v>
      </c>
      <c r="D12" s="345">
        <f t="shared" si="3"/>
        <v>7.4286506096946467E-2</v>
      </c>
      <c r="E12" s="295">
        <f t="shared" si="4"/>
        <v>5.800046741170678E-2</v>
      </c>
      <c r="F12" s="67">
        <f t="shared" si="5"/>
        <v>-0.15896361064543707</v>
      </c>
      <c r="H12" s="25">
        <v>11100.861000000003</v>
      </c>
      <c r="I12" s="188">
        <v>10596.347000000002</v>
      </c>
      <c r="J12" s="345">
        <f t="shared" si="6"/>
        <v>7.1563238945948834E-2</v>
      </c>
      <c r="K12" s="295">
        <f t="shared" si="7"/>
        <v>6.150017425929729E-2</v>
      </c>
      <c r="L12" s="67">
        <f t="shared" si="0"/>
        <v>-4.5448186406441889E-2</v>
      </c>
      <c r="N12" s="40">
        <f t="shared" si="1"/>
        <v>2.8960122656172969</v>
      </c>
      <c r="O12" s="201">
        <f t="shared" si="2"/>
        <v>3.2868895987433557</v>
      </c>
      <c r="P12" s="67">
        <f t="shared" si="8"/>
        <v>0.13497088315775546</v>
      </c>
    </row>
    <row r="13" spans="1:16" ht="20.100000000000001" customHeight="1" x14ac:dyDescent="0.25">
      <c r="A13" s="14" t="s">
        <v>153</v>
      </c>
      <c r="B13" s="25">
        <v>47863.710000000014</v>
      </c>
      <c r="C13" s="188">
        <v>47340.979999999996</v>
      </c>
      <c r="D13" s="345">
        <f t="shared" si="3"/>
        <v>9.2759846975557961E-2</v>
      </c>
      <c r="E13" s="295">
        <f t="shared" si="4"/>
        <v>8.5172164211555795E-2</v>
      </c>
      <c r="F13" s="67">
        <f t="shared" si="5"/>
        <v>-1.0921217766028116E-2</v>
      </c>
      <c r="H13" s="25">
        <v>10223.172000000004</v>
      </c>
      <c r="I13" s="188">
        <v>10357.978999999998</v>
      </c>
      <c r="J13" s="345">
        <f t="shared" si="6"/>
        <v>6.5905095165278954E-2</v>
      </c>
      <c r="K13" s="295">
        <f t="shared" si="7"/>
        <v>6.0116709416381101E-2</v>
      </c>
      <c r="L13" s="67">
        <f t="shared" si="0"/>
        <v>1.3186416114293428E-2</v>
      </c>
      <c r="N13" s="40">
        <f t="shared" si="1"/>
        <v>2.1358920986275409</v>
      </c>
      <c r="O13" s="201">
        <f t="shared" si="2"/>
        <v>2.1879519604368136</v>
      </c>
      <c r="P13" s="67">
        <f t="shared" si="8"/>
        <v>2.4373825739008429E-2</v>
      </c>
    </row>
    <row r="14" spans="1:16" ht="20.100000000000001" customHeight="1" x14ac:dyDescent="0.25">
      <c r="A14" s="14" t="s">
        <v>158</v>
      </c>
      <c r="B14" s="25">
        <v>25777.779999999992</v>
      </c>
      <c r="C14" s="188">
        <v>31017.390000000003</v>
      </c>
      <c r="D14" s="345">
        <f t="shared" si="3"/>
        <v>4.9957325250583315E-2</v>
      </c>
      <c r="E14" s="295">
        <f t="shared" si="4"/>
        <v>5.580404618776099E-2</v>
      </c>
      <c r="F14" s="67">
        <f t="shared" si="5"/>
        <v>0.20326071523614575</v>
      </c>
      <c r="H14" s="25">
        <v>5890.8169999999991</v>
      </c>
      <c r="I14" s="188">
        <v>7401.3369999999995</v>
      </c>
      <c r="J14" s="345">
        <f t="shared" si="6"/>
        <v>3.7975968220650386E-2</v>
      </c>
      <c r="K14" s="295">
        <f t="shared" si="7"/>
        <v>4.2956644893922834E-2</v>
      </c>
      <c r="L14" s="67">
        <f t="shared" si="0"/>
        <v>0.25641944063107047</v>
      </c>
      <c r="N14" s="40">
        <f t="shared" si="1"/>
        <v>2.2852305357559888</v>
      </c>
      <c r="O14" s="201">
        <f t="shared" si="2"/>
        <v>2.3861894891865494</v>
      </c>
      <c r="P14" s="67">
        <f t="shared" si="8"/>
        <v>4.4178892173415606E-2</v>
      </c>
    </row>
    <row r="15" spans="1:16" ht="20.100000000000001" customHeight="1" x14ac:dyDescent="0.25">
      <c r="A15" s="14" t="s">
        <v>157</v>
      </c>
      <c r="B15" s="25">
        <v>14103.739999999996</v>
      </c>
      <c r="C15" s="188">
        <v>12716.490000000003</v>
      </c>
      <c r="D15" s="345">
        <f t="shared" si="3"/>
        <v>2.7333041341405736E-2</v>
      </c>
      <c r="E15" s="295">
        <f t="shared" si="4"/>
        <v>2.2878507679279295E-2</v>
      </c>
      <c r="F15" s="67">
        <f t="shared" si="5"/>
        <v>-9.8360434891737444E-2</v>
      </c>
      <c r="H15" s="25">
        <v>3814.4049999999997</v>
      </c>
      <c r="I15" s="188">
        <v>3635.4809999999998</v>
      </c>
      <c r="J15" s="345">
        <f t="shared" si="6"/>
        <v>2.4590090485019304E-2</v>
      </c>
      <c r="K15" s="295">
        <f t="shared" si="7"/>
        <v>2.1099980494821879E-2</v>
      </c>
      <c r="L15" s="67">
        <f t="shared" si="0"/>
        <v>-4.6907446901941451E-2</v>
      </c>
      <c r="N15" s="40">
        <f t="shared" si="1"/>
        <v>2.7045344000952944</v>
      </c>
      <c r="O15" s="201">
        <f t="shared" si="2"/>
        <v>2.8588714338626451</v>
      </c>
      <c r="P15" s="67">
        <f t="shared" si="8"/>
        <v>5.7066027247393326E-2</v>
      </c>
    </row>
    <row r="16" spans="1:16" ht="20.100000000000001" customHeight="1" x14ac:dyDescent="0.25">
      <c r="A16" s="14" t="s">
        <v>187</v>
      </c>
      <c r="B16" s="25">
        <v>6190.5099999999993</v>
      </c>
      <c r="C16" s="188">
        <v>7607.0499999999984</v>
      </c>
      <c r="D16" s="345">
        <f t="shared" si="3"/>
        <v>1.1997205404693057E-2</v>
      </c>
      <c r="E16" s="295">
        <f t="shared" si="4"/>
        <v>1.368600548120287E-2</v>
      </c>
      <c r="F16" s="67">
        <f t="shared" si="5"/>
        <v>0.22882444257419812</v>
      </c>
      <c r="H16" s="25">
        <v>2939.4350000000004</v>
      </c>
      <c r="I16" s="188">
        <v>3361.4760000000001</v>
      </c>
      <c r="J16" s="345">
        <f t="shared" si="6"/>
        <v>1.8949475114685706E-2</v>
      </c>
      <c r="K16" s="295">
        <f t="shared" si="7"/>
        <v>1.9509681946848812E-2</v>
      </c>
      <c r="L16" s="67">
        <f t="shared" si="0"/>
        <v>0.14357895309812929</v>
      </c>
      <c r="N16" s="40">
        <f t="shared" si="1"/>
        <v>4.7482921439429067</v>
      </c>
      <c r="O16" s="201">
        <f t="shared" si="2"/>
        <v>4.4188956297119129</v>
      </c>
      <c r="P16" s="67">
        <f t="shared" si="8"/>
        <v>-6.9371577031371992E-2</v>
      </c>
    </row>
    <row r="17" spans="1:16" ht="20.100000000000001" customHeight="1" x14ac:dyDescent="0.25">
      <c r="A17" s="14" t="s">
        <v>155</v>
      </c>
      <c r="B17" s="25">
        <v>11174.550000000003</v>
      </c>
      <c r="C17" s="188">
        <v>10135.100000000002</v>
      </c>
      <c r="D17" s="345">
        <f t="shared" si="3"/>
        <v>2.1656272529244416E-2</v>
      </c>
      <c r="E17" s="295">
        <f t="shared" si="4"/>
        <v>1.823427401588517E-2</v>
      </c>
      <c r="F17" s="67">
        <f t="shared" si="5"/>
        <v>-9.3019405703137978E-2</v>
      </c>
      <c r="H17" s="25">
        <v>3076.2050000000008</v>
      </c>
      <c r="I17" s="188">
        <v>3148.3240000000001</v>
      </c>
      <c r="J17" s="345">
        <f t="shared" si="6"/>
        <v>1.983118187514667E-2</v>
      </c>
      <c r="K17" s="295">
        <f t="shared" si="7"/>
        <v>1.8272568331777719E-2</v>
      </c>
      <c r="L17" s="67">
        <f t="shared" si="0"/>
        <v>2.3444146277637287E-2</v>
      </c>
      <c r="N17" s="40">
        <f t="shared" si="1"/>
        <v>2.7528670058302125</v>
      </c>
      <c r="O17" s="201">
        <f t="shared" si="2"/>
        <v>3.1063571153713325</v>
      </c>
      <c r="P17" s="67">
        <f t="shared" si="8"/>
        <v>0.12840798657998159</v>
      </c>
    </row>
    <row r="18" spans="1:16" ht="20.100000000000001" customHeight="1" x14ac:dyDescent="0.25">
      <c r="A18" s="14" t="s">
        <v>156</v>
      </c>
      <c r="B18" s="25">
        <v>9773.1299999999992</v>
      </c>
      <c r="C18" s="188">
        <v>9059.24</v>
      </c>
      <c r="D18" s="345">
        <f t="shared" si="3"/>
        <v>1.8940321242800328E-2</v>
      </c>
      <c r="E18" s="295">
        <f t="shared" si="4"/>
        <v>1.6298671402913391E-2</v>
      </c>
      <c r="F18" s="67">
        <f t="shared" si="5"/>
        <v>-7.3046199119422284E-2</v>
      </c>
      <c r="H18" s="25">
        <v>3304.9039999999991</v>
      </c>
      <c r="I18" s="188">
        <v>3136.7580000000007</v>
      </c>
      <c r="J18" s="345">
        <f t="shared" si="6"/>
        <v>2.1305521674888278E-2</v>
      </c>
      <c r="K18" s="295">
        <f t="shared" si="7"/>
        <v>1.8205440385186032E-2</v>
      </c>
      <c r="L18" s="67">
        <f t="shared" si="0"/>
        <v>-5.0877725949073985E-2</v>
      </c>
      <c r="N18" s="40">
        <f t="shared" si="1"/>
        <v>3.3816228782385984</v>
      </c>
      <c r="O18" s="201">
        <f t="shared" si="2"/>
        <v>3.462495750195381</v>
      </c>
      <c r="P18" s="67">
        <f t="shared" si="8"/>
        <v>2.3915402417346798E-2</v>
      </c>
    </row>
    <row r="19" spans="1:16" ht="20.100000000000001" customHeight="1" x14ac:dyDescent="0.25">
      <c r="A19" s="14" t="s">
        <v>159</v>
      </c>
      <c r="B19" s="25">
        <v>7040.3099999999995</v>
      </c>
      <c r="C19" s="188">
        <v>9927.5099999999984</v>
      </c>
      <c r="D19" s="345">
        <f t="shared" si="3"/>
        <v>1.3644117396258882E-2</v>
      </c>
      <c r="E19" s="295">
        <f t="shared" si="4"/>
        <v>1.7860794430784116E-2</v>
      </c>
      <c r="F19" s="67">
        <f t="shared" si="5"/>
        <v>0.41009557817766534</v>
      </c>
      <c r="H19" s="25">
        <v>2320.1940000000004</v>
      </c>
      <c r="I19" s="188">
        <v>2973.7860000000001</v>
      </c>
      <c r="J19" s="345">
        <f t="shared" si="6"/>
        <v>1.4957452185281555E-2</v>
      </c>
      <c r="K19" s="295">
        <f t="shared" si="7"/>
        <v>1.725956664215117E-2</v>
      </c>
      <c r="L19" s="67">
        <f t="shared" si="0"/>
        <v>0.28169713394655771</v>
      </c>
      <c r="N19" s="40">
        <f t="shared" si="1"/>
        <v>3.2955849955470717</v>
      </c>
      <c r="O19" s="201">
        <f t="shared" si="2"/>
        <v>2.9955003822710835</v>
      </c>
      <c r="P19" s="67">
        <f t="shared" si="8"/>
        <v>-9.1056554050785082E-2</v>
      </c>
    </row>
    <row r="20" spans="1:16" ht="20.100000000000001" customHeight="1" x14ac:dyDescent="0.25">
      <c r="A20" s="14" t="s">
        <v>186</v>
      </c>
      <c r="B20" s="25">
        <v>6772.9799999999987</v>
      </c>
      <c r="C20" s="188">
        <v>7870.4</v>
      </c>
      <c r="D20" s="345">
        <f t="shared" si="3"/>
        <v>1.3126031984744064E-2</v>
      </c>
      <c r="E20" s="295">
        <f t="shared" si="4"/>
        <v>1.4159804068496866E-2</v>
      </c>
      <c r="F20" s="67">
        <f t="shared" si="5"/>
        <v>0.1620291215978788</v>
      </c>
      <c r="H20" s="25">
        <v>2565.1140000000005</v>
      </c>
      <c r="I20" s="188">
        <v>2947.7220000000007</v>
      </c>
      <c r="J20" s="345">
        <f t="shared" si="6"/>
        <v>1.6536362909651655E-2</v>
      </c>
      <c r="K20" s="295">
        <f t="shared" si="7"/>
        <v>1.7108293704232631E-2</v>
      </c>
      <c r="L20" s="67">
        <f t="shared" si="0"/>
        <v>0.14915828302367851</v>
      </c>
      <c r="N20" s="40">
        <f t="shared" si="1"/>
        <v>3.7872753204645533</v>
      </c>
      <c r="O20" s="201">
        <f t="shared" si="2"/>
        <v>3.7453267940638351</v>
      </c>
      <c r="P20" s="67">
        <f t="shared" si="8"/>
        <v>-1.1076175575102565E-2</v>
      </c>
    </row>
    <row r="21" spans="1:16" ht="20.100000000000001" customHeight="1" x14ac:dyDescent="0.25">
      <c r="A21" s="14" t="s">
        <v>188</v>
      </c>
      <c r="B21" s="25">
        <v>7499.1700000000019</v>
      </c>
      <c r="C21" s="188">
        <v>7284.0000000000009</v>
      </c>
      <c r="D21" s="345">
        <f t="shared" si="3"/>
        <v>1.4533387855719814E-2</v>
      </c>
      <c r="E21" s="295">
        <f t="shared" si="4"/>
        <v>1.3104799353899571E-2</v>
      </c>
      <c r="F21" s="67">
        <f t="shared" si="5"/>
        <v>-2.8692508637622686E-2</v>
      </c>
      <c r="H21" s="25">
        <v>2654.25</v>
      </c>
      <c r="I21" s="188">
        <v>2633.9459999999999</v>
      </c>
      <c r="J21" s="345">
        <f t="shared" si="6"/>
        <v>1.7110990487340095E-2</v>
      </c>
      <c r="K21" s="295">
        <f t="shared" si="7"/>
        <v>1.5287168114594494E-2</v>
      </c>
      <c r="L21" s="67">
        <f t="shared" si="0"/>
        <v>-7.6496185363097253E-3</v>
      </c>
      <c r="N21" s="40">
        <f t="shared" si="1"/>
        <v>3.5393916926806557</v>
      </c>
      <c r="O21" s="201">
        <f t="shared" si="2"/>
        <v>3.6160708401976933</v>
      </c>
      <c r="P21" s="67">
        <f t="shared" si="8"/>
        <v>2.1664498923814383E-2</v>
      </c>
    </row>
    <row r="22" spans="1:16" ht="20.100000000000001" customHeight="1" x14ac:dyDescent="0.25">
      <c r="A22" s="14" t="s">
        <v>162</v>
      </c>
      <c r="B22" s="25">
        <v>8027.8399999999965</v>
      </c>
      <c r="C22" s="188">
        <v>6983.44</v>
      </c>
      <c r="D22" s="345">
        <f t="shared" si="3"/>
        <v>1.5557950061628377E-2</v>
      </c>
      <c r="E22" s="295">
        <f t="shared" si="4"/>
        <v>1.256405546403026E-2</v>
      </c>
      <c r="F22" s="67">
        <f t="shared" si="5"/>
        <v>-0.13009726152987569</v>
      </c>
      <c r="H22" s="25">
        <v>2730.6229999999996</v>
      </c>
      <c r="I22" s="188">
        <v>2593.3850000000007</v>
      </c>
      <c r="J22" s="345">
        <f t="shared" si="6"/>
        <v>1.7603339616657082E-2</v>
      </c>
      <c r="K22" s="295">
        <f t="shared" si="7"/>
        <v>1.5051755989252496E-2</v>
      </c>
      <c r="L22" s="67">
        <f t="shared" si="0"/>
        <v>-5.02588603406618E-2</v>
      </c>
      <c r="N22" s="40">
        <f t="shared" si="1"/>
        <v>3.4014417327699613</v>
      </c>
      <c r="O22" s="201">
        <f t="shared" si="2"/>
        <v>3.713621080728124</v>
      </c>
      <c r="P22" s="67">
        <f t="shared" si="8"/>
        <v>9.1778537597920193E-2</v>
      </c>
    </row>
    <row r="23" spans="1:16" ht="20.100000000000001" customHeight="1" x14ac:dyDescent="0.25">
      <c r="A23" s="14" t="s">
        <v>164</v>
      </c>
      <c r="B23" s="25">
        <v>3436.4700000000007</v>
      </c>
      <c r="C23" s="188">
        <v>6371.2300000000014</v>
      </c>
      <c r="D23" s="345">
        <f t="shared" si="3"/>
        <v>6.659877208350453E-3</v>
      </c>
      <c r="E23" s="295">
        <f t="shared" si="4"/>
        <v>1.146261542937199E-2</v>
      </c>
      <c r="F23" s="67">
        <f t="shared" si="5"/>
        <v>0.85400425436567173</v>
      </c>
      <c r="H23" s="25">
        <v>1002.9939999999999</v>
      </c>
      <c r="I23" s="188">
        <v>1928.7540000000001</v>
      </c>
      <c r="J23" s="345">
        <f t="shared" si="6"/>
        <v>6.4659398296540221E-3</v>
      </c>
      <c r="K23" s="295">
        <f t="shared" si="7"/>
        <v>1.1194301876233071E-2</v>
      </c>
      <c r="L23" s="67">
        <f t="shared" si="0"/>
        <v>0.92299654833428746</v>
      </c>
      <c r="N23" s="40">
        <f t="shared" si="1"/>
        <v>2.9186752685168207</v>
      </c>
      <c r="O23" s="201">
        <f t="shared" si="2"/>
        <v>3.0272867248553261</v>
      </c>
      <c r="P23" s="67">
        <f t="shared" si="8"/>
        <v>3.7212586651922529E-2</v>
      </c>
    </row>
    <row r="24" spans="1:16" ht="20.100000000000001" customHeight="1" x14ac:dyDescent="0.25">
      <c r="A24" s="14" t="s">
        <v>190</v>
      </c>
      <c r="B24" s="25">
        <v>4729.0600000000013</v>
      </c>
      <c r="C24" s="188">
        <v>6041.9199999999992</v>
      </c>
      <c r="D24" s="345">
        <f t="shared" si="3"/>
        <v>9.1649160071008325E-3</v>
      </c>
      <c r="E24" s="295">
        <f t="shared" si="4"/>
        <v>1.0870146802898528E-2</v>
      </c>
      <c r="F24" s="67">
        <f t="shared" ref="F24:F25" si="9">(C24-B24)/B24</f>
        <v>0.27761542462984135</v>
      </c>
      <c r="H24" s="25">
        <v>1565.7940000000001</v>
      </c>
      <c r="I24" s="188">
        <v>1821.2060000000004</v>
      </c>
      <c r="J24" s="345">
        <f t="shared" si="6"/>
        <v>1.0094108030190899E-2</v>
      </c>
      <c r="K24" s="295">
        <f t="shared" si="7"/>
        <v>1.0570103674603879E-2</v>
      </c>
      <c r="L24" s="67">
        <f t="shared" si="0"/>
        <v>0.16311979736798088</v>
      </c>
      <c r="N24" s="40">
        <f t="shared" si="1"/>
        <v>3.311004723983201</v>
      </c>
      <c r="O24" s="201">
        <f t="shared" si="2"/>
        <v>3.0142835390074691</v>
      </c>
      <c r="P24" s="67">
        <f t="shared" ref="P24:P27" si="10">(O24-N24)/N24</f>
        <v>-8.9616660111185437E-2</v>
      </c>
    </row>
    <row r="25" spans="1:16" ht="20.100000000000001" customHeight="1" x14ac:dyDescent="0.25">
      <c r="A25" s="14" t="s">
        <v>160</v>
      </c>
      <c r="B25" s="25">
        <v>4128.7199999999993</v>
      </c>
      <c r="C25" s="188">
        <v>5053.7200000000021</v>
      </c>
      <c r="D25" s="345">
        <f t="shared" si="3"/>
        <v>8.0014573756385689E-3</v>
      </c>
      <c r="E25" s="295">
        <f t="shared" si="4"/>
        <v>9.0922551607344002E-3</v>
      </c>
      <c r="F25" s="67">
        <f t="shared" si="9"/>
        <v>0.22404038055378009</v>
      </c>
      <c r="H25" s="25">
        <v>1656.2630000000001</v>
      </c>
      <c r="I25" s="188">
        <v>1765.5500000000002</v>
      </c>
      <c r="J25" s="345">
        <f t="shared" si="6"/>
        <v>1.0677328977124751E-2</v>
      </c>
      <c r="K25" s="295">
        <f t="shared" si="7"/>
        <v>1.0247081627612075E-2</v>
      </c>
      <c r="L25" s="67">
        <f t="shared" si="0"/>
        <v>6.5984085860760044E-2</v>
      </c>
      <c r="N25" s="40">
        <f t="shared" si="1"/>
        <v>4.011565327752912</v>
      </c>
      <c r="O25" s="201">
        <f t="shared" si="2"/>
        <v>3.4935651361769144</v>
      </c>
      <c r="P25" s="67">
        <f t="shared" si="10"/>
        <v>-0.1291266997429546</v>
      </c>
    </row>
    <row r="26" spans="1:16" ht="20.100000000000001" customHeight="1" x14ac:dyDescent="0.25">
      <c r="A26" s="14" t="s">
        <v>161</v>
      </c>
      <c r="B26" s="25">
        <v>3044.869999999999</v>
      </c>
      <c r="C26" s="188">
        <v>5711.66</v>
      </c>
      <c r="D26" s="345">
        <f t="shared" si="3"/>
        <v>5.9009565965627616E-3</v>
      </c>
      <c r="E26" s="295">
        <f t="shared" si="4"/>
        <v>1.0275969011215543E-2</v>
      </c>
      <c r="F26" s="67">
        <f t="shared" si="5"/>
        <v>0.87583049522639778</v>
      </c>
      <c r="H26" s="25">
        <v>885.39099999999996</v>
      </c>
      <c r="I26" s="188">
        <v>1720.4170000000001</v>
      </c>
      <c r="J26" s="345">
        <f t="shared" si="6"/>
        <v>5.7077957911185959E-3</v>
      </c>
      <c r="K26" s="295">
        <f t="shared" si="7"/>
        <v>9.9851340559777308E-3</v>
      </c>
      <c r="L26" s="67">
        <f t="shared" si="0"/>
        <v>0.94311552749011474</v>
      </c>
      <c r="N26" s="40">
        <f t="shared" si="1"/>
        <v>2.9078121561840087</v>
      </c>
      <c r="O26" s="201">
        <f t="shared" si="2"/>
        <v>3.0121138162985894</v>
      </c>
      <c r="P26" s="67">
        <f t="shared" si="10"/>
        <v>3.5869462851224304E-2</v>
      </c>
    </row>
    <row r="27" spans="1:16" ht="20.100000000000001" customHeight="1" x14ac:dyDescent="0.25">
      <c r="A27" s="14" t="s">
        <v>189</v>
      </c>
      <c r="B27" s="25">
        <v>6165.0000000000009</v>
      </c>
      <c r="C27" s="188">
        <v>6859.3400000000011</v>
      </c>
      <c r="D27" s="345">
        <f t="shared" si="3"/>
        <v>1.1947767036953775E-2</v>
      </c>
      <c r="E27" s="295">
        <f t="shared" si="4"/>
        <v>1.2340784514027663E-2</v>
      </c>
      <c r="F27" s="67">
        <f t="shared" si="5"/>
        <v>0.11262611516626116</v>
      </c>
      <c r="H27" s="25">
        <v>1301.4849999999999</v>
      </c>
      <c r="I27" s="188">
        <v>1635.2870000000005</v>
      </c>
      <c r="J27" s="345">
        <f t="shared" si="6"/>
        <v>8.3902034301274638E-3</v>
      </c>
      <c r="K27" s="295">
        <f t="shared" si="7"/>
        <v>9.4910477605125148E-3</v>
      </c>
      <c r="L27" s="67">
        <f t="shared" si="0"/>
        <v>0.25647779267529064</v>
      </c>
      <c r="N27" s="40">
        <f t="shared" si="1"/>
        <v>2.1110867802108673</v>
      </c>
      <c r="O27" s="201">
        <f t="shared" si="2"/>
        <v>2.3840296588301504</v>
      </c>
      <c r="P27" s="67">
        <f t="shared" si="10"/>
        <v>0.12929022206847415</v>
      </c>
    </row>
    <row r="28" spans="1:16" ht="20.100000000000001" customHeight="1" x14ac:dyDescent="0.25">
      <c r="A28" s="14" t="s">
        <v>166</v>
      </c>
      <c r="B28" s="25">
        <v>1668.8899999999996</v>
      </c>
      <c r="C28" s="188">
        <v>10807.960000000003</v>
      </c>
      <c r="D28" s="345">
        <f t="shared" si="3"/>
        <v>3.2343080178916105E-3</v>
      </c>
      <c r="E28" s="295">
        <f t="shared" si="4"/>
        <v>1.9444830755762279E-2</v>
      </c>
      <c r="F28" s="67">
        <f t="shared" si="5"/>
        <v>5.476136833464162</v>
      </c>
      <c r="H28" s="25">
        <v>456.74299999999994</v>
      </c>
      <c r="I28" s="188">
        <v>1630.6039999999998</v>
      </c>
      <c r="J28" s="345">
        <f t="shared" si="6"/>
        <v>2.9444570512043612E-3</v>
      </c>
      <c r="K28" s="295">
        <f t="shared" si="7"/>
        <v>9.4638680809440434E-3</v>
      </c>
      <c r="L28" s="67">
        <f t="shared" si="0"/>
        <v>2.5700689446800498</v>
      </c>
      <c r="N28" s="40">
        <f t="shared" si="1"/>
        <v>2.7368070993294946</v>
      </c>
      <c r="O28" s="201">
        <f t="shared" si="2"/>
        <v>1.5087065459161575</v>
      </c>
      <c r="P28" s="67">
        <f t="shared" si="8"/>
        <v>-0.4487347879630304</v>
      </c>
    </row>
    <row r="29" spans="1:16" ht="20.100000000000001" customHeight="1" x14ac:dyDescent="0.25">
      <c r="A29" s="14" t="s">
        <v>193</v>
      </c>
      <c r="B29" s="25">
        <v>2211.0399999999995</v>
      </c>
      <c r="C29" s="188">
        <v>1957.7500000000005</v>
      </c>
      <c r="D29" s="345">
        <f t="shared" si="3"/>
        <v>4.2849944573213729E-3</v>
      </c>
      <c r="E29" s="295">
        <f t="shared" si="4"/>
        <v>3.5222296725833185E-3</v>
      </c>
      <c r="F29" s="67">
        <f>(C29-B29)/B29</f>
        <v>-0.11455695057529448</v>
      </c>
      <c r="H29" s="25">
        <v>1238.3399999999997</v>
      </c>
      <c r="I29" s="188">
        <v>1307.17</v>
      </c>
      <c r="J29" s="345">
        <f t="shared" si="6"/>
        <v>7.9831304361279928E-3</v>
      </c>
      <c r="K29" s="295">
        <f t="shared" si="7"/>
        <v>7.5866883923795276E-3</v>
      </c>
      <c r="L29" s="67">
        <f t="shared" si="0"/>
        <v>5.5582473311045752E-2</v>
      </c>
      <c r="N29" s="40">
        <f t="shared" si="1"/>
        <v>5.6007127867428892</v>
      </c>
      <c r="O29" s="201">
        <f t="shared" si="2"/>
        <v>6.676899501979312</v>
      </c>
      <c r="P29" s="67">
        <f>(O29-N29)/N29</f>
        <v>0.19215174143259048</v>
      </c>
    </row>
    <row r="30" spans="1:16" ht="20.100000000000001" customHeight="1" x14ac:dyDescent="0.25">
      <c r="A30" s="14" t="s">
        <v>203</v>
      </c>
      <c r="B30" s="25">
        <v>3923.44</v>
      </c>
      <c r="C30" s="188">
        <v>3930.17</v>
      </c>
      <c r="D30" s="345">
        <f t="shared" si="3"/>
        <v>7.6036248343010404E-3</v>
      </c>
      <c r="E30" s="295">
        <f t="shared" si="4"/>
        <v>7.0708524542442992E-3</v>
      </c>
      <c r="F30" s="67">
        <f t="shared" si="5"/>
        <v>1.7153314438350066E-3</v>
      </c>
      <c r="H30" s="25">
        <v>951.82900000000018</v>
      </c>
      <c r="I30" s="188">
        <v>1020.213</v>
      </c>
      <c r="J30" s="345">
        <f t="shared" si="6"/>
        <v>6.1360975660071345E-3</v>
      </c>
      <c r="K30" s="295">
        <f t="shared" si="7"/>
        <v>5.9212176877182724E-3</v>
      </c>
      <c r="L30" s="67">
        <f t="shared" si="0"/>
        <v>7.1844837675674705E-2</v>
      </c>
      <c r="N30" s="40">
        <f t="shared" si="1"/>
        <v>2.4260062598128176</v>
      </c>
      <c r="O30" s="201">
        <f t="shared" si="2"/>
        <v>2.5958495434039746</v>
      </c>
      <c r="P30" s="67">
        <f t="shared" si="8"/>
        <v>7.0009416877704803E-2</v>
      </c>
    </row>
    <row r="31" spans="1:16" ht="20.100000000000001" customHeight="1" x14ac:dyDescent="0.25">
      <c r="A31" s="14" t="s">
        <v>199</v>
      </c>
      <c r="B31" s="25">
        <v>3174.6000000000004</v>
      </c>
      <c r="C31" s="188">
        <v>4155.99</v>
      </c>
      <c r="D31" s="345">
        <f t="shared" si="3"/>
        <v>6.1523732742114279E-3</v>
      </c>
      <c r="E31" s="295">
        <f t="shared" si="4"/>
        <v>7.4771300201555563E-3</v>
      </c>
      <c r="F31" s="67">
        <f t="shared" si="5"/>
        <v>0.3091381591381589</v>
      </c>
      <c r="H31" s="25">
        <v>688.72600000000011</v>
      </c>
      <c r="I31" s="188">
        <v>872.85800000000006</v>
      </c>
      <c r="J31" s="345">
        <f t="shared" si="6"/>
        <v>4.4399676120877064E-3</v>
      </c>
      <c r="K31" s="295">
        <f t="shared" si="7"/>
        <v>5.0659835039020247E-3</v>
      </c>
      <c r="L31" s="67">
        <f t="shared" si="0"/>
        <v>0.26735160281447184</v>
      </c>
      <c r="N31" s="40">
        <f t="shared" si="1"/>
        <v>2.1694890694890696</v>
      </c>
      <c r="O31" s="201">
        <f t="shared" si="2"/>
        <v>2.1002408571724187</v>
      </c>
      <c r="P31" s="67">
        <f t="shared" si="8"/>
        <v>-3.1919133998199567E-2</v>
      </c>
    </row>
    <row r="32" spans="1:16" ht="20.100000000000001" customHeight="1" thickBot="1" x14ac:dyDescent="0.3">
      <c r="A32" s="14" t="s">
        <v>17</v>
      </c>
      <c r="B32" s="25">
        <f>B33-SUM(B7:B31)</f>
        <v>19223.520000000251</v>
      </c>
      <c r="C32" s="188">
        <f>C33-SUM(C7:C31)</f>
        <v>21509.239999999874</v>
      </c>
      <c r="D32" s="345">
        <f t="shared" si="3"/>
        <v>3.7255172520717701E-2</v>
      </c>
      <c r="E32" s="295">
        <f t="shared" si="4"/>
        <v>3.8697731254100649E-2</v>
      </c>
      <c r="F32" s="67">
        <f t="shared" si="5"/>
        <v>0.11890226139643484</v>
      </c>
      <c r="H32" s="25">
        <f>H33-SUM(H7:H31)</f>
        <v>6472.1419999999925</v>
      </c>
      <c r="I32" s="188">
        <f>I33-SUM(I7:I31)</f>
        <v>8073.463000000047</v>
      </c>
      <c r="J32" s="345">
        <f t="shared" si="6"/>
        <v>4.1723560401135597E-2</v>
      </c>
      <c r="K32" s="295">
        <f t="shared" si="7"/>
        <v>4.6857599262839528E-2</v>
      </c>
      <c r="L32" s="67">
        <f t="shared" si="0"/>
        <v>0.24741747013586171</v>
      </c>
      <c r="N32" s="40">
        <f t="shared" si="1"/>
        <v>3.3667829825130404</v>
      </c>
      <c r="O32" s="201">
        <f t="shared" si="2"/>
        <v>3.753485943715396</v>
      </c>
      <c r="P32" s="67">
        <f t="shared" si="8"/>
        <v>0.11485829743433955</v>
      </c>
    </row>
    <row r="33" spans="1:16" ht="26.25" customHeight="1" thickBot="1" x14ac:dyDescent="0.3">
      <c r="A33" s="18" t="s">
        <v>18</v>
      </c>
      <c r="B33" s="23">
        <v>515996.00000000006</v>
      </c>
      <c r="C33" s="193">
        <v>555826.89999999991</v>
      </c>
      <c r="D33" s="341">
        <f>SUM(D7:D32)</f>
        <v>1</v>
      </c>
      <c r="E33" s="342">
        <f>SUM(E7:E32)</f>
        <v>1.0000000000000002</v>
      </c>
      <c r="F33" s="72">
        <f t="shared" si="5"/>
        <v>7.719226505631796E-2</v>
      </c>
      <c r="G33" s="2"/>
      <c r="H33" s="23">
        <v>155119.59999999998</v>
      </c>
      <c r="I33" s="193">
        <v>172297.83700000003</v>
      </c>
      <c r="J33" s="341">
        <f>SUM(J7:J32)</f>
        <v>1.0000000000000002</v>
      </c>
      <c r="K33" s="342">
        <f>SUM(K7:K32)</f>
        <v>1.0000000000000002</v>
      </c>
      <c r="L33" s="72">
        <f t="shared" si="0"/>
        <v>0.11074188561600246</v>
      </c>
      <c r="N33" s="35">
        <f t="shared" si="1"/>
        <v>3.0062171024581579</v>
      </c>
      <c r="O33" s="194">
        <f t="shared" si="2"/>
        <v>3.0998470387093544</v>
      </c>
      <c r="P33" s="72">
        <f t="shared" si="8"/>
        <v>3.1145433965709308E-2</v>
      </c>
    </row>
    <row r="35" spans="1:16" ht="15.75" thickBot="1" x14ac:dyDescent="0.3"/>
    <row r="36" spans="1:16" x14ac:dyDescent="0.25">
      <c r="A36" s="475" t="s">
        <v>2</v>
      </c>
      <c r="B36" s="462" t="s">
        <v>1</v>
      </c>
      <c r="C36" s="458"/>
      <c r="D36" s="462" t="s">
        <v>116</v>
      </c>
      <c r="E36" s="458"/>
      <c r="F36" s="176" t="s">
        <v>0</v>
      </c>
      <c r="H36" s="473" t="s">
        <v>19</v>
      </c>
      <c r="I36" s="474"/>
      <c r="J36" s="462" t="s">
        <v>116</v>
      </c>
      <c r="K36" s="463"/>
      <c r="L36" s="176" t="s">
        <v>0</v>
      </c>
      <c r="N36" s="470" t="s">
        <v>22</v>
      </c>
      <c r="O36" s="458"/>
      <c r="P36" s="176" t="s">
        <v>0</v>
      </c>
    </row>
    <row r="37" spans="1:16" x14ac:dyDescent="0.25">
      <c r="A37" s="476"/>
      <c r="B37" s="465" t="str">
        <f>B5</f>
        <v>jan-set</v>
      </c>
      <c r="C37" s="467"/>
      <c r="D37" s="465" t="str">
        <f>B5</f>
        <v>jan-set</v>
      </c>
      <c r="E37" s="467"/>
      <c r="F37" s="177" t="str">
        <f>F5</f>
        <v>2021/2020</v>
      </c>
      <c r="H37" s="468" t="str">
        <f>B5</f>
        <v>jan-set</v>
      </c>
      <c r="I37" s="467"/>
      <c r="J37" s="465" t="str">
        <f>B5</f>
        <v>jan-set</v>
      </c>
      <c r="K37" s="466"/>
      <c r="L37" s="177" t="str">
        <f>L5</f>
        <v>2021/2020</v>
      </c>
      <c r="N37" s="468" t="str">
        <f>B5</f>
        <v>jan-set</v>
      </c>
      <c r="O37" s="466"/>
      <c r="P37" s="177" t="str">
        <f>P5</f>
        <v>2021/2020</v>
      </c>
    </row>
    <row r="38" spans="1:16" ht="19.5" customHeight="1" thickBot="1" x14ac:dyDescent="0.3">
      <c r="A38" s="477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154</v>
      </c>
      <c r="B39" s="46">
        <v>73209.780000000013</v>
      </c>
      <c r="C39" s="195">
        <v>80120.370000000024</v>
      </c>
      <c r="D39" s="345">
        <f t="shared" ref="D39:D61" si="11">B39/$B$62</f>
        <v>0.34145167723657349</v>
      </c>
      <c r="E39" s="344">
        <f t="shared" ref="E39:E61" si="12">C39/$C$62</f>
        <v>0.3322113167685376</v>
      </c>
      <c r="F39" s="67">
        <f>(C39-B39)/B39</f>
        <v>9.4394355508239602E-2</v>
      </c>
      <c r="H39" s="46">
        <v>17123.235000000001</v>
      </c>
      <c r="I39" s="195">
        <v>18874.644000000004</v>
      </c>
      <c r="J39" s="345">
        <f t="shared" ref="J39:J61" si="13">H39/$H$62</f>
        <v>0.31636420393794962</v>
      </c>
      <c r="K39" s="344">
        <f t="shared" ref="K39:K61" si="14">I39/$I$62</f>
        <v>0.3085488945608465</v>
      </c>
      <c r="L39" s="67">
        <f t="shared" ref="L39:L62" si="15">(I39-H39)/H39</f>
        <v>0.10228260022127847</v>
      </c>
      <c r="N39" s="40">
        <f t="shared" ref="N39:N62" si="16">(H39/B39)*10</f>
        <v>2.3389272580794529</v>
      </c>
      <c r="O39" s="200">
        <f t="shared" ref="O39:O62" si="17">(I39/C39)*10</f>
        <v>2.3557859256016913</v>
      </c>
      <c r="P39" s="76">
        <f t="shared" si="8"/>
        <v>7.2078631193008775E-3</v>
      </c>
    </row>
    <row r="40" spans="1:16" ht="20.100000000000001" customHeight="1" x14ac:dyDescent="0.25">
      <c r="A40" s="45" t="s">
        <v>153</v>
      </c>
      <c r="B40" s="25">
        <v>47863.710000000014</v>
      </c>
      <c r="C40" s="188">
        <v>47340.979999999996</v>
      </c>
      <c r="D40" s="345">
        <f t="shared" si="11"/>
        <v>0.22323716938180879</v>
      </c>
      <c r="E40" s="295">
        <f t="shared" si="12"/>
        <v>0.19629476627370787</v>
      </c>
      <c r="F40" s="67">
        <f t="shared" ref="F40:F62" si="18">(C40-B40)/B40</f>
        <v>-1.0921217766028116E-2</v>
      </c>
      <c r="H40" s="25">
        <v>10223.172000000004</v>
      </c>
      <c r="I40" s="188">
        <v>10357.978999999998</v>
      </c>
      <c r="J40" s="345">
        <f t="shared" si="13"/>
        <v>0.18888052821214785</v>
      </c>
      <c r="K40" s="295">
        <f t="shared" si="14"/>
        <v>0.16932467549239397</v>
      </c>
      <c r="L40" s="67">
        <f t="shared" si="15"/>
        <v>1.3186416114293428E-2</v>
      </c>
      <c r="N40" s="40">
        <f t="shared" si="16"/>
        <v>2.1358920986275409</v>
      </c>
      <c r="O40" s="201">
        <f t="shared" si="17"/>
        <v>2.1879519604368136</v>
      </c>
      <c r="P40" s="67">
        <f t="shared" si="8"/>
        <v>2.4373825739008429E-2</v>
      </c>
    </row>
    <row r="41" spans="1:16" ht="20.100000000000001" customHeight="1" x14ac:dyDescent="0.25">
      <c r="A41" s="45" t="s">
        <v>158</v>
      </c>
      <c r="B41" s="25">
        <v>25777.779999999992</v>
      </c>
      <c r="C41" s="188">
        <v>31017.390000000003</v>
      </c>
      <c r="D41" s="345">
        <f t="shared" si="11"/>
        <v>0.12022801074440322</v>
      </c>
      <c r="E41" s="295">
        <f t="shared" si="12"/>
        <v>0.1286105889753538</v>
      </c>
      <c r="F41" s="67">
        <f t="shared" si="18"/>
        <v>0.20326071523614575</v>
      </c>
      <c r="H41" s="25">
        <v>5890.8169999999991</v>
      </c>
      <c r="I41" s="188">
        <v>7401.3369999999995</v>
      </c>
      <c r="J41" s="345">
        <f t="shared" si="13"/>
        <v>0.10883712281873957</v>
      </c>
      <c r="K41" s="295">
        <f t="shared" si="14"/>
        <v>0.12099165153113836</v>
      </c>
      <c r="L41" s="67">
        <f t="shared" si="15"/>
        <v>0.25641944063107047</v>
      </c>
      <c r="N41" s="40">
        <f t="shared" si="16"/>
        <v>2.2852305357559888</v>
      </c>
      <c r="O41" s="201">
        <f t="shared" si="17"/>
        <v>2.3861894891865494</v>
      </c>
      <c r="P41" s="67">
        <f t="shared" si="8"/>
        <v>4.4178892173415606E-2</v>
      </c>
    </row>
    <row r="42" spans="1:16" ht="20.100000000000001" customHeight="1" x14ac:dyDescent="0.25">
      <c r="A42" s="45" t="s">
        <v>157</v>
      </c>
      <c r="B42" s="25">
        <v>14103.739999999996</v>
      </c>
      <c r="C42" s="188">
        <v>12716.490000000003</v>
      </c>
      <c r="D42" s="345">
        <f t="shared" si="11"/>
        <v>6.5780086735796078E-2</v>
      </c>
      <c r="E42" s="295">
        <f t="shared" si="12"/>
        <v>5.272768819682111E-2</v>
      </c>
      <c r="F42" s="67">
        <f t="shared" si="18"/>
        <v>-9.8360434891737444E-2</v>
      </c>
      <c r="H42" s="25">
        <v>3814.4049999999997</v>
      </c>
      <c r="I42" s="188">
        <v>3635.4809999999998</v>
      </c>
      <c r="J42" s="345">
        <f t="shared" si="13"/>
        <v>7.0473902934926405E-2</v>
      </c>
      <c r="K42" s="295">
        <f t="shared" si="14"/>
        <v>5.9430188126830923E-2</v>
      </c>
      <c r="L42" s="67">
        <f t="shared" si="15"/>
        <v>-4.6907446901941451E-2</v>
      </c>
      <c r="N42" s="40">
        <f t="shared" si="16"/>
        <v>2.7045344000952944</v>
      </c>
      <c r="O42" s="201">
        <f t="shared" si="17"/>
        <v>2.8588714338626451</v>
      </c>
      <c r="P42" s="67">
        <f t="shared" si="8"/>
        <v>5.7066027247393326E-2</v>
      </c>
    </row>
    <row r="43" spans="1:16" ht="20.100000000000001" customHeight="1" x14ac:dyDescent="0.25">
      <c r="A43" s="45" t="s">
        <v>155</v>
      </c>
      <c r="B43" s="25">
        <v>11174.550000000003</v>
      </c>
      <c r="C43" s="188">
        <v>10135.100000000002</v>
      </c>
      <c r="D43" s="345">
        <f t="shared" si="11"/>
        <v>5.2118294029348984E-2</v>
      </c>
      <c r="E43" s="295">
        <f t="shared" si="12"/>
        <v>4.2024205786628355E-2</v>
      </c>
      <c r="F43" s="67">
        <f t="shared" si="18"/>
        <v>-9.3019405703137978E-2</v>
      </c>
      <c r="H43" s="25">
        <v>3076.2050000000008</v>
      </c>
      <c r="I43" s="188">
        <v>3148.3240000000001</v>
      </c>
      <c r="J43" s="345">
        <f t="shared" si="13"/>
        <v>5.6835121749771025E-2</v>
      </c>
      <c r="K43" s="295">
        <f t="shared" si="14"/>
        <v>5.1466501297687116E-2</v>
      </c>
      <c r="L43" s="67">
        <f t="shared" si="15"/>
        <v>2.3444146277637287E-2</v>
      </c>
      <c r="N43" s="40">
        <f t="shared" si="16"/>
        <v>2.7528670058302125</v>
      </c>
      <c r="O43" s="201">
        <f t="shared" si="17"/>
        <v>3.1063571153713325</v>
      </c>
      <c r="P43" s="67">
        <f t="shared" si="8"/>
        <v>0.12840798657998159</v>
      </c>
    </row>
    <row r="44" spans="1:16" ht="20.100000000000001" customHeight="1" x14ac:dyDescent="0.25">
      <c r="A44" s="45" t="s">
        <v>156</v>
      </c>
      <c r="B44" s="25">
        <v>9773.1299999999992</v>
      </c>
      <c r="C44" s="188">
        <v>9059.24</v>
      </c>
      <c r="D44" s="345">
        <f t="shared" si="11"/>
        <v>4.558204696628064E-2</v>
      </c>
      <c r="E44" s="295">
        <f t="shared" si="12"/>
        <v>3.7563257000962497E-2</v>
      </c>
      <c r="F44" s="67">
        <f t="shared" si="18"/>
        <v>-7.3046199119422284E-2</v>
      </c>
      <c r="H44" s="25">
        <v>3304.9039999999991</v>
      </c>
      <c r="I44" s="188">
        <v>3136.7580000000007</v>
      </c>
      <c r="J44" s="345">
        <f t="shared" si="13"/>
        <v>6.1060501888302358E-2</v>
      </c>
      <c r="K44" s="295">
        <f t="shared" si="14"/>
        <v>5.1277428777193983E-2</v>
      </c>
      <c r="L44" s="67">
        <f t="shared" si="15"/>
        <v>-5.0877725949073985E-2</v>
      </c>
      <c r="N44" s="40">
        <f t="shared" si="16"/>
        <v>3.3816228782385984</v>
      </c>
      <c r="O44" s="201">
        <f t="shared" si="17"/>
        <v>3.462495750195381</v>
      </c>
      <c r="P44" s="67">
        <f t="shared" si="8"/>
        <v>2.3915402417346798E-2</v>
      </c>
    </row>
    <row r="45" spans="1:16" ht="20.100000000000001" customHeight="1" x14ac:dyDescent="0.25">
      <c r="A45" s="45" t="s">
        <v>159</v>
      </c>
      <c r="B45" s="25">
        <v>7040.3099999999995</v>
      </c>
      <c r="C45" s="188">
        <v>9927.5099999999984</v>
      </c>
      <c r="D45" s="345">
        <f t="shared" si="11"/>
        <v>3.2836127328417328E-2</v>
      </c>
      <c r="E45" s="295">
        <f t="shared" si="12"/>
        <v>4.1163454054603379E-2</v>
      </c>
      <c r="F45" s="67">
        <f t="shared" si="18"/>
        <v>0.41009557817766534</v>
      </c>
      <c r="H45" s="25">
        <v>2320.1940000000004</v>
      </c>
      <c r="I45" s="188">
        <v>2973.7860000000001</v>
      </c>
      <c r="J45" s="345">
        <f t="shared" si="13"/>
        <v>4.2867269402750541E-2</v>
      </c>
      <c r="K45" s="295">
        <f t="shared" si="14"/>
        <v>4.8613281551722051E-2</v>
      </c>
      <c r="L45" s="67">
        <f t="shared" si="15"/>
        <v>0.28169713394655771</v>
      </c>
      <c r="N45" s="40">
        <f t="shared" si="16"/>
        <v>3.2955849955470717</v>
      </c>
      <c r="O45" s="201">
        <f t="shared" si="17"/>
        <v>2.9955003822710835</v>
      </c>
      <c r="P45" s="67">
        <f t="shared" si="8"/>
        <v>-9.1056554050785082E-2</v>
      </c>
    </row>
    <row r="46" spans="1:16" ht="20.100000000000001" customHeight="1" x14ac:dyDescent="0.25">
      <c r="A46" s="45" t="s">
        <v>162</v>
      </c>
      <c r="B46" s="25">
        <v>8027.8399999999965</v>
      </c>
      <c r="C46" s="188">
        <v>6983.44</v>
      </c>
      <c r="D46" s="345">
        <f t="shared" si="11"/>
        <v>3.7441984289351131E-2</v>
      </c>
      <c r="E46" s="295">
        <f t="shared" si="12"/>
        <v>2.8956154320980733E-2</v>
      </c>
      <c r="F46" s="67">
        <f t="shared" si="18"/>
        <v>-0.13009726152987569</v>
      </c>
      <c r="H46" s="25">
        <v>2730.6229999999996</v>
      </c>
      <c r="I46" s="188">
        <v>2593.3850000000007</v>
      </c>
      <c r="J46" s="345">
        <f t="shared" si="13"/>
        <v>5.0450243289288245E-2</v>
      </c>
      <c r="K46" s="295">
        <f t="shared" si="14"/>
        <v>4.2394763838760667E-2</v>
      </c>
      <c r="L46" s="67">
        <f t="shared" si="15"/>
        <v>-5.02588603406618E-2</v>
      </c>
      <c r="N46" s="40">
        <f t="shared" si="16"/>
        <v>3.4014417327699613</v>
      </c>
      <c r="O46" s="201">
        <f t="shared" si="17"/>
        <v>3.713621080728124</v>
      </c>
      <c r="P46" s="67">
        <f t="shared" si="8"/>
        <v>9.1778537597920193E-2</v>
      </c>
    </row>
    <row r="47" spans="1:16" ht="20.100000000000001" customHeight="1" x14ac:dyDescent="0.25">
      <c r="A47" s="45" t="s">
        <v>164</v>
      </c>
      <c r="B47" s="25">
        <v>3436.4700000000007</v>
      </c>
      <c r="C47" s="188">
        <v>6371.2300000000014</v>
      </c>
      <c r="D47" s="345">
        <f t="shared" si="11"/>
        <v>1.6027755380130466E-2</v>
      </c>
      <c r="E47" s="295">
        <f t="shared" si="12"/>
        <v>2.6417685137190575E-2</v>
      </c>
      <c r="F47" s="67">
        <f t="shared" si="18"/>
        <v>0.85400425436567173</v>
      </c>
      <c r="H47" s="25">
        <v>1002.9939999999999</v>
      </c>
      <c r="I47" s="188">
        <v>1928.7540000000001</v>
      </c>
      <c r="J47" s="345">
        <f t="shared" si="13"/>
        <v>1.8531042665976365E-2</v>
      </c>
      <c r="K47" s="295">
        <f t="shared" si="14"/>
        <v>3.1529861680030143E-2</v>
      </c>
      <c r="L47" s="67">
        <f t="shared" si="15"/>
        <v>0.92299654833428746</v>
      </c>
      <c r="N47" s="40">
        <f t="shared" si="16"/>
        <v>2.9186752685168207</v>
      </c>
      <c r="O47" s="201">
        <f t="shared" si="17"/>
        <v>3.0272867248553261</v>
      </c>
      <c r="P47" s="67">
        <f t="shared" si="8"/>
        <v>3.7212586651922529E-2</v>
      </c>
    </row>
    <row r="48" spans="1:16" ht="20.100000000000001" customHeight="1" x14ac:dyDescent="0.25">
      <c r="A48" s="45" t="s">
        <v>160</v>
      </c>
      <c r="B48" s="25">
        <v>4128.7199999999993</v>
      </c>
      <c r="C48" s="188">
        <v>5053.7200000000021</v>
      </c>
      <c r="D48" s="345">
        <f t="shared" si="11"/>
        <v>1.9256421325677873E-2</v>
      </c>
      <c r="E48" s="295">
        <f t="shared" si="12"/>
        <v>2.0954758144270849E-2</v>
      </c>
      <c r="F48" s="67">
        <f t="shared" si="18"/>
        <v>0.22404038055378009</v>
      </c>
      <c r="H48" s="25">
        <v>1656.2630000000001</v>
      </c>
      <c r="I48" s="188">
        <v>1765.5500000000002</v>
      </c>
      <c r="J48" s="345">
        <f t="shared" si="13"/>
        <v>3.0600661937237924E-2</v>
      </c>
      <c r="K48" s="295">
        <f t="shared" si="14"/>
        <v>2.8861921888005012E-2</v>
      </c>
      <c r="L48" s="67">
        <f t="shared" si="15"/>
        <v>6.5984085860760044E-2</v>
      </c>
      <c r="N48" s="40">
        <f t="shared" si="16"/>
        <v>4.011565327752912</v>
      </c>
      <c r="O48" s="201">
        <f t="shared" si="17"/>
        <v>3.4935651361769144</v>
      </c>
      <c r="P48" s="67">
        <f t="shared" si="8"/>
        <v>-0.1291266997429546</v>
      </c>
    </row>
    <row r="49" spans="1:16" ht="20.100000000000001" customHeight="1" x14ac:dyDescent="0.25">
      <c r="A49" s="45" t="s">
        <v>161</v>
      </c>
      <c r="B49" s="25">
        <v>3044.869999999999</v>
      </c>
      <c r="C49" s="188">
        <v>5711.66</v>
      </c>
      <c r="D49" s="345">
        <f t="shared" si="11"/>
        <v>1.4201326222634805E-2</v>
      </c>
      <c r="E49" s="295">
        <f t="shared" si="12"/>
        <v>2.3682842322547745E-2</v>
      </c>
      <c r="F49" s="67">
        <f t="shared" si="18"/>
        <v>0.87583049522639778</v>
      </c>
      <c r="H49" s="25">
        <v>885.39099999999996</v>
      </c>
      <c r="I49" s="188">
        <v>1720.4170000000001</v>
      </c>
      <c r="J49" s="345">
        <f t="shared" si="13"/>
        <v>1.6358241821059227E-2</v>
      </c>
      <c r="K49" s="295">
        <f t="shared" si="14"/>
        <v>2.8124120567979336E-2</v>
      </c>
      <c r="L49" s="67">
        <f t="shared" si="15"/>
        <v>0.94311552749011474</v>
      </c>
      <c r="N49" s="40">
        <f t="shared" si="16"/>
        <v>2.9078121561840087</v>
      </c>
      <c r="O49" s="201">
        <f t="shared" si="17"/>
        <v>3.0121138162985894</v>
      </c>
      <c r="P49" s="67">
        <f t="shared" si="8"/>
        <v>3.5869462851224304E-2</v>
      </c>
    </row>
    <row r="50" spans="1:16" ht="20.100000000000001" customHeight="1" x14ac:dyDescent="0.25">
      <c r="A50" s="45" t="s">
        <v>166</v>
      </c>
      <c r="B50" s="25">
        <v>1668.8899999999996</v>
      </c>
      <c r="C50" s="188">
        <v>10807.960000000003</v>
      </c>
      <c r="D50" s="345">
        <f t="shared" si="11"/>
        <v>7.7837317585621067E-3</v>
      </c>
      <c r="E50" s="295">
        <f t="shared" si="12"/>
        <v>4.4814154292868134E-2</v>
      </c>
      <c r="F50" s="67">
        <f t="shared" si="18"/>
        <v>5.476136833464162</v>
      </c>
      <c r="H50" s="25">
        <v>456.74299999999994</v>
      </c>
      <c r="I50" s="188">
        <v>1630.6039999999998</v>
      </c>
      <c r="J50" s="345">
        <f t="shared" si="13"/>
        <v>8.4386586763091718E-3</v>
      </c>
      <c r="K50" s="295">
        <f t="shared" si="14"/>
        <v>2.6655923241068514E-2</v>
      </c>
      <c r="L50" s="67">
        <f t="shared" si="15"/>
        <v>2.5700689446800498</v>
      </c>
      <c r="N50" s="40">
        <f t="shared" si="16"/>
        <v>2.7368070993294946</v>
      </c>
      <c r="O50" s="201">
        <f t="shared" si="17"/>
        <v>1.5087065459161575</v>
      </c>
      <c r="P50" s="67">
        <f t="shared" si="8"/>
        <v>-0.4487347879630304</v>
      </c>
    </row>
    <row r="51" spans="1:16" ht="20.100000000000001" customHeight="1" x14ac:dyDescent="0.25">
      <c r="A51" s="45" t="s">
        <v>168</v>
      </c>
      <c r="B51" s="25">
        <v>1318.0199999999998</v>
      </c>
      <c r="C51" s="188">
        <v>1115.07</v>
      </c>
      <c r="D51" s="345">
        <f t="shared" si="11"/>
        <v>6.1472680239081237E-3</v>
      </c>
      <c r="E51" s="295">
        <f t="shared" si="12"/>
        <v>4.6235292346889197E-3</v>
      </c>
      <c r="F51" s="67">
        <f t="shared" si="18"/>
        <v>-0.15398097145718567</v>
      </c>
      <c r="H51" s="25">
        <v>430.8959999999999</v>
      </c>
      <c r="I51" s="188">
        <v>408.10399999999987</v>
      </c>
      <c r="J51" s="345">
        <f t="shared" si="13"/>
        <v>7.9611165775653192E-3</v>
      </c>
      <c r="K51" s="295">
        <f t="shared" si="14"/>
        <v>6.6713861234076596E-3</v>
      </c>
      <c r="L51" s="67">
        <f t="shared" si="15"/>
        <v>-5.2894433923731096E-2</v>
      </c>
      <c r="N51" s="40">
        <f t="shared" si="16"/>
        <v>3.2692675376701414</v>
      </c>
      <c r="O51" s="201">
        <f t="shared" si="17"/>
        <v>3.6598957912956127</v>
      </c>
      <c r="P51" s="67">
        <f t="shared" si="8"/>
        <v>0.11948494551897526</v>
      </c>
    </row>
    <row r="52" spans="1:16" ht="20.100000000000001" customHeight="1" x14ac:dyDescent="0.25">
      <c r="A52" s="45" t="s">
        <v>165</v>
      </c>
      <c r="B52" s="25">
        <v>1140.7</v>
      </c>
      <c r="C52" s="188">
        <v>1224.6799999999998</v>
      </c>
      <c r="D52" s="345">
        <f t="shared" si="11"/>
        <v>5.3202444840533512E-3</v>
      </c>
      <c r="E52" s="295">
        <f t="shared" si="12"/>
        <v>5.0780164322767407E-3</v>
      </c>
      <c r="F52" s="67">
        <f t="shared" si="18"/>
        <v>7.3621460506706218E-2</v>
      </c>
      <c r="H52" s="25">
        <v>357.81599999999986</v>
      </c>
      <c r="I52" s="188">
        <v>377.154</v>
      </c>
      <c r="J52" s="345">
        <f t="shared" si="13"/>
        <v>6.6109104965423491E-3</v>
      </c>
      <c r="K52" s="295">
        <f t="shared" si="14"/>
        <v>6.1654381284861042E-3</v>
      </c>
      <c r="L52" s="67">
        <f t="shared" si="15"/>
        <v>5.4044536856932453E-2</v>
      </c>
      <c r="N52" s="40">
        <f t="shared" si="16"/>
        <v>3.1368107302533521</v>
      </c>
      <c r="O52" s="201">
        <f t="shared" si="17"/>
        <v>3.0796126335042628</v>
      </c>
      <c r="P52" s="67">
        <f t="shared" si="8"/>
        <v>-1.823447497084707E-2</v>
      </c>
    </row>
    <row r="53" spans="1:16" ht="20.100000000000001" customHeight="1" x14ac:dyDescent="0.25">
      <c r="A53" s="45" t="s">
        <v>195</v>
      </c>
      <c r="B53" s="25"/>
      <c r="C53" s="188">
        <v>567.37</v>
      </c>
      <c r="D53" s="345">
        <f t="shared" si="11"/>
        <v>0</v>
      </c>
      <c r="E53" s="295">
        <f t="shared" si="12"/>
        <v>2.3525444876872775E-3</v>
      </c>
      <c r="F53" s="67"/>
      <c r="H53" s="25"/>
      <c r="I53" s="188">
        <v>259.78100000000001</v>
      </c>
      <c r="J53" s="345">
        <f t="shared" si="13"/>
        <v>0</v>
      </c>
      <c r="K53" s="295">
        <f t="shared" si="14"/>
        <v>4.2467100506855251E-3</v>
      </c>
      <c r="L53" s="67"/>
      <c r="N53" s="40"/>
      <c r="O53" s="201">
        <f t="shared" si="17"/>
        <v>4.5786876288841496</v>
      </c>
      <c r="P53" s="67"/>
    </row>
    <row r="54" spans="1:16" ht="20.100000000000001" customHeight="1" x14ac:dyDescent="0.25">
      <c r="A54" s="45" t="s">
        <v>167</v>
      </c>
      <c r="B54" s="25">
        <v>944.79</v>
      </c>
      <c r="C54" s="188">
        <v>933.20999999999992</v>
      </c>
      <c r="D54" s="345">
        <f t="shared" si="11"/>
        <v>4.4065168634073509E-3</v>
      </c>
      <c r="E54" s="295">
        <f t="shared" si="12"/>
        <v>3.8694644435811622E-3</v>
      </c>
      <c r="F54" s="67">
        <f>(C54-B54)/B54</f>
        <v>-1.2256691963293475E-2</v>
      </c>
      <c r="H54" s="25">
        <v>244.839</v>
      </c>
      <c r="I54" s="188">
        <v>243.036</v>
      </c>
      <c r="J54" s="345">
        <f t="shared" si="13"/>
        <v>4.5235783616801167E-3</v>
      </c>
      <c r="K54" s="295">
        <f t="shared" si="14"/>
        <v>3.9729750207998559E-3</v>
      </c>
      <c r="L54" s="67">
        <f t="shared" si="15"/>
        <v>-7.3640228885103977E-3</v>
      </c>
      <c r="N54" s="40">
        <f t="shared" si="16"/>
        <v>2.5914647699488773</v>
      </c>
      <c r="O54" s="201">
        <f t="shared" si="17"/>
        <v>2.6043012826694953</v>
      </c>
      <c r="P54" s="67">
        <f t="shared" si="8"/>
        <v>4.953381141612534E-3</v>
      </c>
    </row>
    <row r="55" spans="1:16" ht="20.100000000000001" customHeight="1" x14ac:dyDescent="0.25">
      <c r="A55" s="45" t="s">
        <v>169</v>
      </c>
      <c r="B55" s="25">
        <v>688.05000000000007</v>
      </c>
      <c r="C55" s="188">
        <v>614.47</v>
      </c>
      <c r="D55" s="345">
        <f t="shared" si="11"/>
        <v>3.2090770730717178E-3</v>
      </c>
      <c r="E55" s="295">
        <f t="shared" si="12"/>
        <v>2.547840053843526E-3</v>
      </c>
      <c r="F55" s="67">
        <f>(C55-B55)/B55</f>
        <v>-0.10693990262335591</v>
      </c>
      <c r="H55" s="25">
        <v>216.61700000000002</v>
      </c>
      <c r="I55" s="188">
        <v>232.26700000000005</v>
      </c>
      <c r="J55" s="345">
        <f t="shared" si="13"/>
        <v>4.0021564128756527E-3</v>
      </c>
      <c r="K55" s="295">
        <f t="shared" si="14"/>
        <v>3.7969312741985561E-3</v>
      </c>
      <c r="L55" s="67">
        <f t="shared" si="15"/>
        <v>7.2247330541924379E-2</v>
      </c>
      <c r="N55" s="40">
        <f t="shared" ref="N55:N56" si="19">(H55/B55)*10</f>
        <v>3.1482741079863379</v>
      </c>
      <c r="O55" s="201">
        <f t="shared" ref="O55:O56" si="20">(I55/C55)*10</f>
        <v>3.7799567106612209</v>
      </c>
      <c r="P55" s="67">
        <f t="shared" ref="P55:P56" si="21">(O55-N55)/N55</f>
        <v>0.20064409292458729</v>
      </c>
    </row>
    <row r="56" spans="1:16" ht="20.100000000000001" customHeight="1" x14ac:dyDescent="0.25">
      <c r="A56" s="45" t="s">
        <v>196</v>
      </c>
      <c r="B56" s="25">
        <v>146.83000000000001</v>
      </c>
      <c r="C56" s="188">
        <v>606.67999999999995</v>
      </c>
      <c r="D56" s="345">
        <f t="shared" si="11"/>
        <v>6.8481765371574787E-4</v>
      </c>
      <c r="E56" s="295">
        <f t="shared" si="12"/>
        <v>2.5155395769781929E-3</v>
      </c>
      <c r="F56" s="67">
        <f t="shared" si="18"/>
        <v>3.13185316352244</v>
      </c>
      <c r="H56" s="25">
        <v>48.564</v>
      </c>
      <c r="I56" s="188">
        <v>121.99600000000001</v>
      </c>
      <c r="J56" s="345">
        <f t="shared" si="13"/>
        <v>8.9725517403940226E-4</v>
      </c>
      <c r="K56" s="295">
        <f t="shared" si="14"/>
        <v>1.9943015052811077E-3</v>
      </c>
      <c r="L56" s="67">
        <f t="shared" si="15"/>
        <v>1.5120665513549134</v>
      </c>
      <c r="N56" s="40">
        <f t="shared" si="19"/>
        <v>3.3074984676156092</v>
      </c>
      <c r="O56" s="201">
        <f t="shared" si="20"/>
        <v>2.0108788817828183</v>
      </c>
      <c r="P56" s="67">
        <f t="shared" si="21"/>
        <v>-0.39202424385929646</v>
      </c>
    </row>
    <row r="57" spans="1:16" ht="20.100000000000001" customHeight="1" x14ac:dyDescent="0.25">
      <c r="A57" s="45" t="s">
        <v>163</v>
      </c>
      <c r="B57" s="25">
        <v>240.55999999999997</v>
      </c>
      <c r="C57" s="188">
        <v>220.23000000000005</v>
      </c>
      <c r="D57" s="345">
        <f t="shared" si="11"/>
        <v>1.1219759911316508E-3</v>
      </c>
      <c r="E57" s="295">
        <f t="shared" si="12"/>
        <v>9.1316226188090522E-4</v>
      </c>
      <c r="F57" s="67">
        <f t="shared" ref="F57:F58" si="22">(C57-B57)/B57</f>
        <v>-8.4511140671765586E-2</v>
      </c>
      <c r="H57" s="25">
        <v>106.91499999999999</v>
      </c>
      <c r="I57" s="188">
        <v>87.629000000000019</v>
      </c>
      <c r="J57" s="345">
        <f t="shared" si="13"/>
        <v>1.9753322817812101E-3</v>
      </c>
      <c r="K57" s="295">
        <f t="shared" si="14"/>
        <v>1.4324948900478556E-3</v>
      </c>
      <c r="L57" s="67">
        <f t="shared" si="15"/>
        <v>-0.18038628817284735</v>
      </c>
      <c r="N57" s="40">
        <f t="shared" si="16"/>
        <v>4.4444213501829068</v>
      </c>
      <c r="O57" s="201">
        <f t="shared" si="17"/>
        <v>3.9789765245425235</v>
      </c>
      <c r="P57" s="67">
        <f t="shared" ref="P57:P58" si="23">(O57-N57)/N57</f>
        <v>-0.10472562994533098</v>
      </c>
    </row>
    <row r="58" spans="1:16" ht="20.100000000000001" customHeight="1" x14ac:dyDescent="0.25">
      <c r="A58" s="45" t="s">
        <v>211</v>
      </c>
      <c r="B58" s="25">
        <v>120.06000000000004</v>
      </c>
      <c r="C58" s="188">
        <v>180.66000000000003</v>
      </c>
      <c r="D58" s="345">
        <f t="shared" si="11"/>
        <v>5.5996191176947978E-4</v>
      </c>
      <c r="E58" s="295">
        <f t="shared" si="12"/>
        <v>7.4908910789358543E-4</v>
      </c>
      <c r="F58" s="67">
        <f t="shared" si="22"/>
        <v>0.50474762618690616</v>
      </c>
      <c r="H58" s="25">
        <v>49.060999999999993</v>
      </c>
      <c r="I58" s="188">
        <v>74.449000000000012</v>
      </c>
      <c r="J58" s="345">
        <f t="shared" si="13"/>
        <v>9.0643761003103345E-4</v>
      </c>
      <c r="K58" s="295">
        <f t="shared" si="14"/>
        <v>1.2170378763785141E-3</v>
      </c>
      <c r="L58" s="67">
        <f t="shared" si="15"/>
        <v>0.51747824137298515</v>
      </c>
      <c r="N58" s="40">
        <f t="shared" si="16"/>
        <v>4.0863734799267011</v>
      </c>
      <c r="O58" s="201">
        <f t="shared" si="17"/>
        <v>4.1209454223403084</v>
      </c>
      <c r="P58" s="67">
        <f t="shared" si="23"/>
        <v>8.46029923193105E-3</v>
      </c>
    </row>
    <row r="59" spans="1:16" ht="20.100000000000001" customHeight="1" x14ac:dyDescent="0.25">
      <c r="A59" s="45" t="s">
        <v>194</v>
      </c>
      <c r="B59" s="25">
        <v>175.02000000000004</v>
      </c>
      <c r="C59" s="188">
        <v>205.29</v>
      </c>
      <c r="D59" s="345">
        <f t="shared" si="11"/>
        <v>8.1629630016570327E-4</v>
      </c>
      <c r="E59" s="295">
        <f t="shared" si="12"/>
        <v>8.5121500586446441E-4</v>
      </c>
      <c r="F59" s="67">
        <f t="shared" ref="F59:F60" si="24">(C59-B59)/B59</f>
        <v>0.17295166266712345</v>
      </c>
      <c r="H59" s="25">
        <v>54.980000000000004</v>
      </c>
      <c r="I59" s="188">
        <v>70.924999999999997</v>
      </c>
      <c r="J59" s="345">
        <f t="shared" si="13"/>
        <v>1.0157954342452503E-3</v>
      </c>
      <c r="K59" s="295">
        <f t="shared" si="14"/>
        <v>1.1594300982168476E-3</v>
      </c>
      <c r="L59" s="67">
        <f t="shared" si="15"/>
        <v>0.29001455074572557</v>
      </c>
      <c r="N59" s="40">
        <f t="shared" si="16"/>
        <v>3.1413552736830068</v>
      </c>
      <c r="O59" s="201">
        <f t="shared" si="17"/>
        <v>3.4548687222952896</v>
      </c>
      <c r="P59" s="67">
        <f t="shared" ref="P59" si="25">(O59-N59)/N59</f>
        <v>9.9801971218846403E-2</v>
      </c>
    </row>
    <row r="60" spans="1:16" ht="20.100000000000001" customHeight="1" x14ac:dyDescent="0.25">
      <c r="A60" s="45" t="s">
        <v>170</v>
      </c>
      <c r="B60" s="25">
        <v>56.789999999999992</v>
      </c>
      <c r="C60" s="188">
        <v>65.239999999999995</v>
      </c>
      <c r="D60" s="345">
        <f t="shared" si="11"/>
        <v>2.6486953997491872E-4</v>
      </c>
      <c r="E60" s="295">
        <f t="shared" si="12"/>
        <v>2.7051131074381439E-4</v>
      </c>
      <c r="F60" s="67">
        <f t="shared" si="24"/>
        <v>0.14879380172565598</v>
      </c>
      <c r="H60" s="25">
        <v>27.179000000000006</v>
      </c>
      <c r="I60" s="188">
        <v>37.963000000000001</v>
      </c>
      <c r="J60" s="345">
        <f t="shared" si="13"/>
        <v>5.0215176623047766E-4</v>
      </c>
      <c r="K60" s="295">
        <f t="shared" si="14"/>
        <v>6.2059139680798294E-4</v>
      </c>
      <c r="L60" s="67">
        <f t="shared" si="15"/>
        <v>0.39677692335994674</v>
      </c>
      <c r="N60" s="40">
        <f t="shared" ref="N60" si="26">(H60/B60)*10</f>
        <v>4.7858777953865133</v>
      </c>
      <c r="O60" s="201">
        <f t="shared" ref="O60" si="27">(I60/C60)*10</f>
        <v>5.8189760882893937</v>
      </c>
      <c r="P60" s="67">
        <f t="shared" ref="P60" si="28">(O60-N60)/N60</f>
        <v>0.21586390983463175</v>
      </c>
    </row>
    <row r="61" spans="1:16" ht="20.100000000000001" customHeight="1" thickBot="1" x14ac:dyDescent="0.3">
      <c r="A61" s="14" t="s">
        <v>17</v>
      </c>
      <c r="B61" s="25">
        <f>B62-SUM(B39:B60)</f>
        <v>326.8300000000454</v>
      </c>
      <c r="C61" s="188">
        <f>C62-SUM(C39:C60)</f>
        <v>194.92000000004191</v>
      </c>
      <c r="D61" s="345">
        <f t="shared" si="11"/>
        <v>1.5243407598171284E-3</v>
      </c>
      <c r="E61" s="295">
        <f t="shared" si="12"/>
        <v>8.0821681008883569E-4</v>
      </c>
      <c r="F61" s="67">
        <f t="shared" si="18"/>
        <v>-0.40360432028878979</v>
      </c>
      <c r="H61" s="25">
        <f>H62-SUM(H39:H60)</f>
        <v>103.25799999998708</v>
      </c>
      <c r="I61" s="188">
        <f>I62-SUM(I39:I60)</f>
        <v>91.972000000001572</v>
      </c>
      <c r="J61" s="345">
        <f t="shared" si="13"/>
        <v>1.9077665505507989E-3</v>
      </c>
      <c r="K61" s="295">
        <f t="shared" si="14"/>
        <v>1.5034910820331581E-3</v>
      </c>
      <c r="L61" s="67">
        <f t="shared" si="15"/>
        <v>-0.10929903736259582</v>
      </c>
      <c r="N61" s="40">
        <f t="shared" si="16"/>
        <v>3.1593794939256719</v>
      </c>
      <c r="O61" s="201">
        <f t="shared" si="17"/>
        <v>4.7184485942941619</v>
      </c>
      <c r="P61" s="67">
        <f t="shared" si="8"/>
        <v>0.49347319730535955</v>
      </c>
    </row>
    <row r="62" spans="1:16" ht="26.25" customHeight="1" thickBot="1" x14ac:dyDescent="0.3">
      <c r="A62" s="18" t="s">
        <v>18</v>
      </c>
      <c r="B62" s="47">
        <v>214407.44000000003</v>
      </c>
      <c r="C62" s="199">
        <v>241172.91000000006</v>
      </c>
      <c r="D62" s="351">
        <f>SUM(D39:D61)</f>
        <v>0.99999999999999978</v>
      </c>
      <c r="E62" s="352">
        <f>SUM(E39:E61)</f>
        <v>1.0000000000000002</v>
      </c>
      <c r="F62" s="72">
        <f t="shared" si="18"/>
        <v>0.12483461394809819</v>
      </c>
      <c r="G62" s="2"/>
      <c r="H62" s="47">
        <v>54125.070999999996</v>
      </c>
      <c r="I62" s="199">
        <v>61172.29500000002</v>
      </c>
      <c r="J62" s="351">
        <f>SUM(J39:J61)</f>
        <v>1</v>
      </c>
      <c r="K62" s="352">
        <f>SUM(K39:K61)</f>
        <v>0.99999999999999967</v>
      </c>
      <c r="L62" s="72">
        <f t="shared" si="15"/>
        <v>0.13020258208991586</v>
      </c>
      <c r="M62" s="2"/>
      <c r="N62" s="35">
        <f t="shared" si="16"/>
        <v>2.524402651325905</v>
      </c>
      <c r="O62" s="194">
        <f t="shared" si="17"/>
        <v>2.5364496783656176</v>
      </c>
      <c r="P62" s="72">
        <f t="shared" si="8"/>
        <v>4.7722288016870396E-3</v>
      </c>
    </row>
    <row r="64" spans="1:16" ht="15.75" thickBot="1" x14ac:dyDescent="0.3"/>
    <row r="65" spans="1:16" x14ac:dyDescent="0.25">
      <c r="A65" s="475" t="s">
        <v>15</v>
      </c>
      <c r="B65" s="462" t="s">
        <v>1</v>
      </c>
      <c r="C65" s="458"/>
      <c r="D65" s="462" t="s">
        <v>116</v>
      </c>
      <c r="E65" s="458"/>
      <c r="F65" s="176" t="s">
        <v>0</v>
      </c>
      <c r="H65" s="473" t="s">
        <v>19</v>
      </c>
      <c r="I65" s="474"/>
      <c r="J65" s="462" t="s">
        <v>116</v>
      </c>
      <c r="K65" s="463"/>
      <c r="L65" s="176" t="s">
        <v>0</v>
      </c>
      <c r="N65" s="470" t="s">
        <v>22</v>
      </c>
      <c r="O65" s="458"/>
      <c r="P65" s="176" t="s">
        <v>0</v>
      </c>
    </row>
    <row r="66" spans="1:16" x14ac:dyDescent="0.25">
      <c r="A66" s="476"/>
      <c r="B66" s="465" t="str">
        <f>B5</f>
        <v>jan-set</v>
      </c>
      <c r="C66" s="467"/>
      <c r="D66" s="465" t="str">
        <f>B5</f>
        <v>jan-set</v>
      </c>
      <c r="E66" s="467"/>
      <c r="F66" s="177" t="str">
        <f>F37</f>
        <v>2021/2020</v>
      </c>
      <c r="H66" s="468" t="str">
        <f>B5</f>
        <v>jan-set</v>
      </c>
      <c r="I66" s="467"/>
      <c r="J66" s="465" t="str">
        <f>B5</f>
        <v>jan-set</v>
      </c>
      <c r="K66" s="466"/>
      <c r="L66" s="177" t="str">
        <f>L37</f>
        <v>2021/2020</v>
      </c>
      <c r="N66" s="468" t="str">
        <f>B5</f>
        <v>jan-set</v>
      </c>
      <c r="O66" s="466"/>
      <c r="P66" s="177" t="str">
        <f>P37</f>
        <v>2021/2020</v>
      </c>
    </row>
    <row r="67" spans="1:16" ht="19.5" customHeight="1" thickBot="1" x14ac:dyDescent="0.3">
      <c r="A67" s="477"/>
      <c r="B67" s="120">
        <f>B6</f>
        <v>2020</v>
      </c>
      <c r="C67" s="180">
        <f>C6</f>
        <v>2021</v>
      </c>
      <c r="D67" s="120">
        <f>B6</f>
        <v>2020</v>
      </c>
      <c r="E67" s="180">
        <f>C6</f>
        <v>2021</v>
      </c>
      <c r="F67" s="178" t="s">
        <v>1</v>
      </c>
      <c r="H67" s="31">
        <f>B6</f>
        <v>2020</v>
      </c>
      <c r="I67" s="180">
        <f>C6</f>
        <v>2021</v>
      </c>
      <c r="J67" s="120">
        <f>B6</f>
        <v>2020</v>
      </c>
      <c r="K67" s="180">
        <f>C6</f>
        <v>2021</v>
      </c>
      <c r="L67" s="357">
        <v>1000</v>
      </c>
      <c r="N67" s="31">
        <f>B6</f>
        <v>2020</v>
      </c>
      <c r="O67" s="180">
        <f>C6</f>
        <v>2021</v>
      </c>
      <c r="P67" s="178"/>
    </row>
    <row r="68" spans="1:16" ht="20.100000000000001" customHeight="1" x14ac:dyDescent="0.25">
      <c r="A68" s="45" t="s">
        <v>181</v>
      </c>
      <c r="B68" s="46">
        <v>77010.579999999958</v>
      </c>
      <c r="C68" s="195">
        <v>81950.440000000031</v>
      </c>
      <c r="D68" s="345">
        <f>B68/$B$96</f>
        <v>0.25534980504565541</v>
      </c>
      <c r="E68" s="344">
        <f>C68/$C$96</f>
        <v>0.26044621267952139</v>
      </c>
      <c r="F68" s="76">
        <f t="shared" ref="F68:F75" si="29">(C68-B68)/B68</f>
        <v>6.4145212255252146E-2</v>
      </c>
      <c r="H68" s="25">
        <v>23384.189000000006</v>
      </c>
      <c r="I68" s="195">
        <v>25544.434000000012</v>
      </c>
      <c r="J68" s="343">
        <f>H68/$H$96</f>
        <v>0.23153916584927095</v>
      </c>
      <c r="K68" s="344">
        <f>I68/$I$96</f>
        <v>0.22987005093752452</v>
      </c>
      <c r="L68" s="76">
        <f t="shared" ref="L68:L96" si="30">(I68-H68)/H68</f>
        <v>9.2380582452528323E-2</v>
      </c>
      <c r="N68" s="49">
        <f t="shared" ref="N68:N96" si="31">(H68/B68)*10</f>
        <v>3.0364904406641289</v>
      </c>
      <c r="O68" s="197">
        <f t="shared" ref="O68:O96" si="32">(I68/C68)*10</f>
        <v>3.1170587979759476</v>
      </c>
      <c r="P68" s="76">
        <f t="shared" si="8"/>
        <v>2.6533380850755187E-2</v>
      </c>
    </row>
    <row r="69" spans="1:16" ht="20.100000000000001" customHeight="1" x14ac:dyDescent="0.25">
      <c r="A69" s="45" t="s">
        <v>183</v>
      </c>
      <c r="B69" s="25">
        <v>52112.590000000004</v>
      </c>
      <c r="C69" s="188">
        <v>59858.419999999976</v>
      </c>
      <c r="D69" s="345">
        <f t="shared" ref="D69:D95" si="33">B69/$B$96</f>
        <v>0.17279365636415384</v>
      </c>
      <c r="E69" s="295">
        <f t="shared" ref="E69:E95" si="34">C69/$C$96</f>
        <v>0.19023569349938946</v>
      </c>
      <c r="F69" s="67">
        <f t="shared" si="29"/>
        <v>0.14863644274828736</v>
      </c>
      <c r="H69" s="25">
        <v>19649.71</v>
      </c>
      <c r="I69" s="188">
        <v>23036.769000000004</v>
      </c>
      <c r="J69" s="294">
        <f t="shared" ref="J69:J96" si="35">H69/$H$96</f>
        <v>0.19456212326115208</v>
      </c>
      <c r="K69" s="295">
        <f t="shared" ref="K69:K96" si="36">I69/$I$96</f>
        <v>0.20730399677150743</v>
      </c>
      <c r="L69" s="67">
        <f t="shared" si="30"/>
        <v>0.17237195867012819</v>
      </c>
      <c r="N69" s="48">
        <f t="shared" si="31"/>
        <v>3.7706262536557862</v>
      </c>
      <c r="O69" s="191">
        <f t="shared" si="32"/>
        <v>3.848542778108746</v>
      </c>
      <c r="P69" s="67">
        <f t="shared" si="8"/>
        <v>2.0664080503183354E-2</v>
      </c>
    </row>
    <row r="70" spans="1:16" ht="20.100000000000001" customHeight="1" x14ac:dyDescent="0.25">
      <c r="A70" s="45" t="s">
        <v>184</v>
      </c>
      <c r="B70" s="25">
        <v>51196.75</v>
      </c>
      <c r="C70" s="188">
        <v>51670.389999999992</v>
      </c>
      <c r="D70" s="345">
        <f t="shared" si="33"/>
        <v>0.1697569364036885</v>
      </c>
      <c r="E70" s="295">
        <f t="shared" si="34"/>
        <v>0.16421336338369641</v>
      </c>
      <c r="F70" s="67">
        <f t="shared" si="29"/>
        <v>9.2513684950703348E-3</v>
      </c>
      <c r="H70" s="25">
        <v>17813.513000000003</v>
      </c>
      <c r="I70" s="188">
        <v>19325.48</v>
      </c>
      <c r="J70" s="294">
        <f t="shared" si="35"/>
        <v>0.17638097010185572</v>
      </c>
      <c r="K70" s="295">
        <f t="shared" si="36"/>
        <v>0.17390673334128717</v>
      </c>
      <c r="L70" s="67">
        <f t="shared" si="30"/>
        <v>8.4877530894663877E-2</v>
      </c>
      <c r="N70" s="48">
        <f t="shared" si="31"/>
        <v>3.4794226195998772</v>
      </c>
      <c r="O70" s="191">
        <f t="shared" si="32"/>
        <v>3.7401459520626807</v>
      </c>
      <c r="P70" s="67">
        <f t="shared" si="8"/>
        <v>7.4932930249440616E-2</v>
      </c>
    </row>
    <row r="71" spans="1:16" ht="20.100000000000001" customHeight="1" x14ac:dyDescent="0.25">
      <c r="A71" s="45" t="s">
        <v>185</v>
      </c>
      <c r="B71" s="25">
        <v>28205.429999999997</v>
      </c>
      <c r="C71" s="188">
        <v>27648.480000000003</v>
      </c>
      <c r="D71" s="345">
        <f t="shared" si="33"/>
        <v>9.3522877658224146E-2</v>
      </c>
      <c r="E71" s="295">
        <f t="shared" si="34"/>
        <v>8.7869472114432731E-2</v>
      </c>
      <c r="F71" s="67">
        <f t="shared" si="29"/>
        <v>-1.9746197806592331E-2</v>
      </c>
      <c r="H71" s="25">
        <v>10309.266000000001</v>
      </c>
      <c r="I71" s="188">
        <v>10954.447</v>
      </c>
      <c r="J71" s="294">
        <f t="shared" si="35"/>
        <v>0.10207746995879352</v>
      </c>
      <c r="K71" s="295">
        <f t="shared" si="36"/>
        <v>9.8577219987822456E-2</v>
      </c>
      <c r="L71" s="67">
        <f t="shared" si="30"/>
        <v>6.2582631973992969E-2</v>
      </c>
      <c r="N71" s="48">
        <f t="shared" si="31"/>
        <v>3.6550642908120894</v>
      </c>
      <c r="O71" s="191">
        <f t="shared" si="32"/>
        <v>3.9620431213578469</v>
      </c>
      <c r="P71" s="67">
        <f t="shared" si="8"/>
        <v>8.3987258806206194E-2</v>
      </c>
    </row>
    <row r="72" spans="1:16" ht="20.100000000000001" customHeight="1" x14ac:dyDescent="0.25">
      <c r="A72" s="45" t="s">
        <v>182</v>
      </c>
      <c r="B72" s="25">
        <v>38331.539999999994</v>
      </c>
      <c r="C72" s="188">
        <v>32238.219999999998</v>
      </c>
      <c r="D72" s="345">
        <f t="shared" si="33"/>
        <v>0.12709878650569501</v>
      </c>
      <c r="E72" s="295">
        <f t="shared" si="34"/>
        <v>0.10245609788707903</v>
      </c>
      <c r="F72" s="67">
        <f t="shared" si="29"/>
        <v>-0.15896361064543707</v>
      </c>
      <c r="H72" s="25">
        <v>11100.861000000003</v>
      </c>
      <c r="I72" s="188">
        <v>10596.347000000002</v>
      </c>
      <c r="J72" s="294">
        <f t="shared" si="35"/>
        <v>0.10991546878742314</v>
      </c>
      <c r="K72" s="295">
        <f t="shared" si="36"/>
        <v>9.5354738517270901E-2</v>
      </c>
      <c r="L72" s="67">
        <f t="shared" si="30"/>
        <v>-4.5448186406441889E-2</v>
      </c>
      <c r="N72" s="48">
        <f t="shared" si="31"/>
        <v>2.8960122656172969</v>
      </c>
      <c r="O72" s="191">
        <f t="shared" si="32"/>
        <v>3.2868895987433557</v>
      </c>
      <c r="P72" s="67">
        <f t="shared" ref="P72:P75" si="37">(O72-N72)/N72</f>
        <v>0.13497088315775546</v>
      </c>
    </row>
    <row r="73" spans="1:16" ht="20.100000000000001" customHeight="1" x14ac:dyDescent="0.25">
      <c r="A73" s="45" t="s">
        <v>187</v>
      </c>
      <c r="B73" s="25">
        <v>6190.5099999999993</v>
      </c>
      <c r="C73" s="188">
        <v>7607.0499999999984</v>
      </c>
      <c r="D73" s="345">
        <f t="shared" si="33"/>
        <v>2.0526342245872981E-2</v>
      </c>
      <c r="E73" s="295">
        <f t="shared" si="34"/>
        <v>2.4175920985460873E-2</v>
      </c>
      <c r="F73" s="67">
        <f t="shared" si="29"/>
        <v>0.22882444257419812</v>
      </c>
      <c r="H73" s="25">
        <v>2939.4350000000004</v>
      </c>
      <c r="I73" s="188">
        <v>3361.4760000000001</v>
      </c>
      <c r="J73" s="294">
        <f t="shared" si="35"/>
        <v>2.9104893394769928E-2</v>
      </c>
      <c r="K73" s="295">
        <f t="shared" si="36"/>
        <v>3.0249355274235706E-2</v>
      </c>
      <c r="L73" s="67">
        <f t="shared" si="30"/>
        <v>0.14357895309812929</v>
      </c>
      <c r="N73" s="48">
        <f t="shared" si="31"/>
        <v>4.7482921439429067</v>
      </c>
      <c r="O73" s="191">
        <f t="shared" si="32"/>
        <v>4.4188956297119129</v>
      </c>
      <c r="P73" s="67">
        <f t="shared" si="37"/>
        <v>-6.9371577031371992E-2</v>
      </c>
    </row>
    <row r="74" spans="1:16" ht="20.100000000000001" customHeight="1" x14ac:dyDescent="0.25">
      <c r="A74" s="45" t="s">
        <v>186</v>
      </c>
      <c r="B74" s="25">
        <v>6772.9799999999987</v>
      </c>
      <c r="C74" s="188">
        <v>7870.4</v>
      </c>
      <c r="D74" s="345">
        <f t="shared" si="33"/>
        <v>2.2457682081840232E-2</v>
      </c>
      <c r="E74" s="295">
        <f t="shared" si="34"/>
        <v>2.5012872075768043E-2</v>
      </c>
      <c r="F74" s="67">
        <f t="shared" si="29"/>
        <v>0.1620291215978788</v>
      </c>
      <c r="H74" s="25">
        <v>2565.1140000000005</v>
      </c>
      <c r="I74" s="188">
        <v>2947.7220000000007</v>
      </c>
      <c r="J74" s="294">
        <f t="shared" si="35"/>
        <v>2.5398544113216275E-2</v>
      </c>
      <c r="K74" s="295">
        <f t="shared" si="36"/>
        <v>2.6526052849308052E-2</v>
      </c>
      <c r="L74" s="67">
        <f t="shared" si="30"/>
        <v>0.14915828302367851</v>
      </c>
      <c r="N74" s="48">
        <f t="shared" si="31"/>
        <v>3.7872753204645533</v>
      </c>
      <c r="O74" s="191">
        <f t="shared" si="32"/>
        <v>3.7453267940638351</v>
      </c>
      <c r="P74" s="67">
        <f t="shared" si="37"/>
        <v>-1.1076175575102565E-2</v>
      </c>
    </row>
    <row r="75" spans="1:16" ht="20.100000000000001" customHeight="1" x14ac:dyDescent="0.25">
      <c r="A75" s="45" t="s">
        <v>188</v>
      </c>
      <c r="B75" s="25">
        <v>7499.1700000000019</v>
      </c>
      <c r="C75" s="188">
        <v>7284.0000000000009</v>
      </c>
      <c r="D75" s="345">
        <f t="shared" si="33"/>
        <v>2.4865565192525873E-2</v>
      </c>
      <c r="E75" s="295">
        <f t="shared" si="34"/>
        <v>2.3149237675327106E-2</v>
      </c>
      <c r="F75" s="67">
        <f t="shared" si="29"/>
        <v>-2.8692508637622686E-2</v>
      </c>
      <c r="H75" s="25">
        <v>2654.25</v>
      </c>
      <c r="I75" s="188">
        <v>2633.9459999999999</v>
      </c>
      <c r="J75" s="294">
        <f t="shared" si="35"/>
        <v>2.6281126574688018E-2</v>
      </c>
      <c r="K75" s="295">
        <f t="shared" si="36"/>
        <v>2.370243557507239E-2</v>
      </c>
      <c r="L75" s="67">
        <f t="shared" si="30"/>
        <v>-7.6496185363097253E-3</v>
      </c>
      <c r="N75" s="48">
        <f t="shared" si="31"/>
        <v>3.5393916926806557</v>
      </c>
      <c r="O75" s="191">
        <f t="shared" si="32"/>
        <v>3.6160708401976933</v>
      </c>
      <c r="P75" s="67">
        <f t="shared" si="37"/>
        <v>2.1664498923814383E-2</v>
      </c>
    </row>
    <row r="76" spans="1:16" ht="20.100000000000001" customHeight="1" x14ac:dyDescent="0.25">
      <c r="A76" s="45" t="s">
        <v>190</v>
      </c>
      <c r="B76" s="25">
        <v>4729.0600000000013</v>
      </c>
      <c r="C76" s="188">
        <v>6041.9199999999992</v>
      </c>
      <c r="D76" s="345">
        <f t="shared" si="33"/>
        <v>1.5680501939463489E-2</v>
      </c>
      <c r="E76" s="295">
        <f t="shared" si="34"/>
        <v>1.9201790512810585E-2</v>
      </c>
      <c r="F76" s="67">
        <f t="shared" ref="F76:F81" si="38">(C76-B76)/B76</f>
        <v>0.27761542462984135</v>
      </c>
      <c r="H76" s="25">
        <v>1565.7940000000001</v>
      </c>
      <c r="I76" s="188">
        <v>1821.2060000000004</v>
      </c>
      <c r="J76" s="294">
        <f t="shared" si="35"/>
        <v>1.5503750703169276E-2</v>
      </c>
      <c r="K76" s="295">
        <f t="shared" si="36"/>
        <v>1.6388725465114051E-2</v>
      </c>
      <c r="L76" s="67">
        <f t="shared" si="30"/>
        <v>0.16311979736798088</v>
      </c>
      <c r="N76" s="48">
        <f t="shared" si="31"/>
        <v>3.311004723983201</v>
      </c>
      <c r="O76" s="191">
        <f t="shared" si="32"/>
        <v>3.0142835390074691</v>
      </c>
      <c r="P76" s="67">
        <f t="shared" ref="P76:P81" si="39">(O76-N76)/N76</f>
        <v>-8.9616660111185437E-2</v>
      </c>
    </row>
    <row r="77" spans="1:16" ht="20.100000000000001" customHeight="1" x14ac:dyDescent="0.25">
      <c r="A77" s="45" t="s">
        <v>189</v>
      </c>
      <c r="B77" s="25">
        <v>6165.0000000000009</v>
      </c>
      <c r="C77" s="188">
        <v>6859.3400000000011</v>
      </c>
      <c r="D77" s="345">
        <f t="shared" si="33"/>
        <v>2.0441756809343164E-2</v>
      </c>
      <c r="E77" s="295">
        <f t="shared" si="34"/>
        <v>2.179962822019196E-2</v>
      </c>
      <c r="F77" s="67">
        <f t="shared" si="38"/>
        <v>0.11262611516626116</v>
      </c>
      <c r="H77" s="25">
        <v>1301.4849999999999</v>
      </c>
      <c r="I77" s="188">
        <v>1635.2870000000005</v>
      </c>
      <c r="J77" s="294">
        <f t="shared" si="35"/>
        <v>1.2886688149216476E-2</v>
      </c>
      <c r="K77" s="295">
        <f t="shared" si="36"/>
        <v>1.4715671757983427E-2</v>
      </c>
      <c r="L77" s="67">
        <f t="shared" si="30"/>
        <v>0.25647779267529064</v>
      </c>
      <c r="N77" s="48">
        <f t="shared" si="31"/>
        <v>2.1110867802108673</v>
      </c>
      <c r="O77" s="191">
        <f t="shared" si="32"/>
        <v>2.3840296588301504</v>
      </c>
      <c r="P77" s="67">
        <f t="shared" si="39"/>
        <v>0.12929022206847415</v>
      </c>
    </row>
    <row r="78" spans="1:16" ht="20.100000000000001" customHeight="1" x14ac:dyDescent="0.25">
      <c r="A78" s="45" t="s">
        <v>193</v>
      </c>
      <c r="B78" s="25">
        <v>2211.0399999999995</v>
      </c>
      <c r="C78" s="188">
        <v>1957.7500000000005</v>
      </c>
      <c r="D78" s="345">
        <f t="shared" si="33"/>
        <v>7.3313125670284012E-3</v>
      </c>
      <c r="E78" s="295">
        <f t="shared" si="34"/>
        <v>6.2219137917176887E-3</v>
      </c>
      <c r="F78" s="67">
        <f t="shared" si="38"/>
        <v>-0.11455695057529448</v>
      </c>
      <c r="H78" s="25">
        <v>1238.3399999999997</v>
      </c>
      <c r="I78" s="188">
        <v>1307.17</v>
      </c>
      <c r="J78" s="294">
        <f t="shared" si="35"/>
        <v>1.2261456261655515E-2</v>
      </c>
      <c r="K78" s="295">
        <f t="shared" si="36"/>
        <v>1.1763002244794455E-2</v>
      </c>
      <c r="L78" s="67">
        <f t="shared" si="30"/>
        <v>5.5582473311045752E-2</v>
      </c>
      <c r="N78" s="48">
        <f t="shared" si="31"/>
        <v>5.6007127867428892</v>
      </c>
      <c r="O78" s="191">
        <f t="shared" si="32"/>
        <v>6.676899501979312</v>
      </c>
      <c r="P78" s="67">
        <f t="shared" si="39"/>
        <v>0.19215174143259048</v>
      </c>
    </row>
    <row r="79" spans="1:16" ht="20.100000000000001" customHeight="1" x14ac:dyDescent="0.25">
      <c r="A79" s="45" t="s">
        <v>203</v>
      </c>
      <c r="B79" s="25">
        <v>3923.44</v>
      </c>
      <c r="C79" s="188">
        <v>3930.17</v>
      </c>
      <c r="D79" s="345">
        <f t="shared" si="33"/>
        <v>1.3009246769837687E-2</v>
      </c>
      <c r="E79" s="295">
        <f t="shared" si="34"/>
        <v>1.2490450224387743E-2</v>
      </c>
      <c r="F79" s="67">
        <f t="shared" si="38"/>
        <v>1.7153314438350066E-3</v>
      </c>
      <c r="H79" s="25">
        <v>951.82900000000018</v>
      </c>
      <c r="I79" s="188">
        <v>1020.213</v>
      </c>
      <c r="J79" s="294">
        <f t="shared" si="35"/>
        <v>9.4245600175035232E-3</v>
      </c>
      <c r="K79" s="295">
        <f t="shared" si="36"/>
        <v>9.1807246258470473E-3</v>
      </c>
      <c r="L79" s="67">
        <f t="shared" si="30"/>
        <v>7.1844837675674705E-2</v>
      </c>
      <c r="N79" s="48">
        <f t="shared" si="31"/>
        <v>2.4260062598128176</v>
      </c>
      <c r="O79" s="191">
        <f t="shared" si="32"/>
        <v>2.5958495434039746</v>
      </c>
      <c r="P79" s="67">
        <f t="shared" si="39"/>
        <v>7.0009416877704803E-2</v>
      </c>
    </row>
    <row r="80" spans="1:16" ht="20.100000000000001" customHeight="1" x14ac:dyDescent="0.25">
      <c r="A80" s="45" t="s">
        <v>199</v>
      </c>
      <c r="B80" s="25">
        <v>3174.6000000000004</v>
      </c>
      <c r="C80" s="188">
        <v>4155.99</v>
      </c>
      <c r="D80" s="345">
        <f t="shared" si="33"/>
        <v>1.0526261340947415E-2</v>
      </c>
      <c r="E80" s="295">
        <f t="shared" si="34"/>
        <v>1.3208127441829033E-2</v>
      </c>
      <c r="F80" s="67">
        <f t="shared" si="38"/>
        <v>0.3091381591381589</v>
      </c>
      <c r="H80" s="25">
        <v>688.72600000000011</v>
      </c>
      <c r="I80" s="188">
        <v>872.85800000000006</v>
      </c>
      <c r="J80" s="294">
        <f t="shared" si="35"/>
        <v>6.8194387044470499E-3</v>
      </c>
      <c r="K80" s="295">
        <f t="shared" si="36"/>
        <v>7.8547018470335149E-3</v>
      </c>
      <c r="L80" s="67">
        <f t="shared" si="30"/>
        <v>0.26735160281447184</v>
      </c>
      <c r="N80" s="48">
        <f t="shared" si="31"/>
        <v>2.1694890694890696</v>
      </c>
      <c r="O80" s="191">
        <f t="shared" si="32"/>
        <v>2.1002408571724187</v>
      </c>
      <c r="P80" s="67">
        <f t="shared" si="39"/>
        <v>-3.1919133998199567E-2</v>
      </c>
    </row>
    <row r="81" spans="1:16" ht="20.100000000000001" customHeight="1" x14ac:dyDescent="0.25">
      <c r="A81" s="45" t="s">
        <v>200</v>
      </c>
      <c r="B81" s="25">
        <v>1500.49</v>
      </c>
      <c r="C81" s="188">
        <v>1528.5500000000004</v>
      </c>
      <c r="D81" s="345">
        <f t="shared" si="33"/>
        <v>4.9752881873238158E-3</v>
      </c>
      <c r="E81" s="295">
        <f t="shared" si="34"/>
        <v>4.8578757892121438E-3</v>
      </c>
      <c r="F81" s="67">
        <f t="shared" si="38"/>
        <v>1.8700557817779791E-2</v>
      </c>
      <c r="H81" s="25">
        <v>568.75400000000002</v>
      </c>
      <c r="I81" s="188">
        <v>647.88199999999972</v>
      </c>
      <c r="J81" s="294">
        <f t="shared" si="35"/>
        <v>5.6315327734237954E-3</v>
      </c>
      <c r="K81" s="295">
        <f t="shared" si="36"/>
        <v>5.8301807877796444E-3</v>
      </c>
      <c r="L81" s="67">
        <f t="shared" si="30"/>
        <v>0.1391251753833814</v>
      </c>
      <c r="N81" s="48">
        <f t="shared" si="31"/>
        <v>3.7904551179947887</v>
      </c>
      <c r="O81" s="191">
        <f t="shared" si="32"/>
        <v>4.2385397926139126</v>
      </c>
      <c r="P81" s="67">
        <f t="shared" si="39"/>
        <v>0.11821395074482975</v>
      </c>
    </row>
    <row r="82" spans="1:16" ht="20.100000000000001" customHeight="1" x14ac:dyDescent="0.25">
      <c r="A82" s="45" t="s">
        <v>201</v>
      </c>
      <c r="B82" s="25">
        <v>330.78</v>
      </c>
      <c r="C82" s="188">
        <v>251.43</v>
      </c>
      <c r="D82" s="345">
        <f t="shared" si="33"/>
        <v>1.0967922655952199E-3</v>
      </c>
      <c r="E82" s="295">
        <f t="shared" si="34"/>
        <v>7.9906820822453234E-4</v>
      </c>
      <c r="F82" s="67">
        <f t="shared" ref="F82:F93" si="40">(C82-B82)/B82</f>
        <v>-0.23988753854525657</v>
      </c>
      <c r="H82" s="25">
        <v>612.70900000000006</v>
      </c>
      <c r="I82" s="188">
        <v>448.11900000000003</v>
      </c>
      <c r="J82" s="294">
        <f t="shared" si="35"/>
        <v>6.0667543684470278E-3</v>
      </c>
      <c r="K82" s="295">
        <f t="shared" si="36"/>
        <v>4.0325472608268602E-3</v>
      </c>
      <c r="L82" s="67">
        <f t="shared" si="30"/>
        <v>-0.26862670533646482</v>
      </c>
      <c r="N82" s="48">
        <f t="shared" si="31"/>
        <v>18.523157385573498</v>
      </c>
      <c r="O82" s="191">
        <f t="shared" si="32"/>
        <v>17.82281350674144</v>
      </c>
      <c r="P82" s="67">
        <f t="shared" ref="P82:P87" si="41">(O82-N82)/N82</f>
        <v>-3.7809098322379477E-2</v>
      </c>
    </row>
    <row r="83" spans="1:16" ht="20.100000000000001" customHeight="1" x14ac:dyDescent="0.25">
      <c r="A83" s="45" t="s">
        <v>191</v>
      </c>
      <c r="B83" s="25">
        <v>3162.3400000000006</v>
      </c>
      <c r="C83" s="188">
        <v>1473.8899999999999</v>
      </c>
      <c r="D83" s="345">
        <f t="shared" si="33"/>
        <v>1.0485609931623402E-2</v>
      </c>
      <c r="E83" s="295">
        <f t="shared" si="34"/>
        <v>4.6841611638231547E-3</v>
      </c>
      <c r="F83" s="67">
        <f t="shared" si="40"/>
        <v>-0.53392424596975674</v>
      </c>
      <c r="H83" s="25">
        <v>386.93200000000007</v>
      </c>
      <c r="I83" s="188">
        <v>418.32100000000008</v>
      </c>
      <c r="J83" s="294">
        <f t="shared" si="35"/>
        <v>3.8312174315897848E-3</v>
      </c>
      <c r="K83" s="295">
        <f t="shared" si="36"/>
        <v>3.764400087245471E-3</v>
      </c>
      <c r="L83" s="67">
        <f t="shared" si="30"/>
        <v>8.1122781263891344E-2</v>
      </c>
      <c r="N83" s="48">
        <f t="shared" si="31"/>
        <v>1.2235622988040502</v>
      </c>
      <c r="O83" s="191">
        <f t="shared" si="32"/>
        <v>2.8382104498978897</v>
      </c>
      <c r="P83" s="67">
        <f t="shared" si="41"/>
        <v>1.3196288841786392</v>
      </c>
    </row>
    <row r="84" spans="1:16" ht="20.100000000000001" customHeight="1" x14ac:dyDescent="0.25">
      <c r="A84" s="45" t="s">
        <v>207</v>
      </c>
      <c r="B84" s="25">
        <v>1046.25</v>
      </c>
      <c r="C84" s="188">
        <v>1262.6199999999999</v>
      </c>
      <c r="D84" s="345">
        <f t="shared" si="33"/>
        <v>3.4691302614396242E-3</v>
      </c>
      <c r="E84" s="295">
        <f t="shared" si="34"/>
        <v>4.012725216038098E-3</v>
      </c>
      <c r="F84" s="67">
        <f t="shared" si="40"/>
        <v>0.20680525686977289</v>
      </c>
      <c r="H84" s="25">
        <v>364.00200000000007</v>
      </c>
      <c r="I84" s="188">
        <v>417.83600000000001</v>
      </c>
      <c r="J84" s="294">
        <f t="shared" si="35"/>
        <v>3.6041754301364189E-3</v>
      </c>
      <c r="K84" s="295">
        <f t="shared" si="36"/>
        <v>3.7600356540893197E-3</v>
      </c>
      <c r="L84" s="67">
        <f t="shared" si="30"/>
        <v>0.14789479178685813</v>
      </c>
      <c r="N84" s="48">
        <f t="shared" si="31"/>
        <v>3.4791111111111119</v>
      </c>
      <c r="O84" s="191">
        <f t="shared" si="32"/>
        <v>3.3092775340165694</v>
      </c>
      <c r="P84" s="67">
        <f t="shared" si="41"/>
        <v>-4.8815220805150807E-2</v>
      </c>
    </row>
    <row r="85" spans="1:16" ht="20.100000000000001" customHeight="1" x14ac:dyDescent="0.25">
      <c r="A85" s="45" t="s">
        <v>192</v>
      </c>
      <c r="B85" s="25">
        <v>477.37</v>
      </c>
      <c r="C85" s="188">
        <v>1115.3899999999996</v>
      </c>
      <c r="D85" s="345">
        <f t="shared" si="33"/>
        <v>1.5828518163951573E-3</v>
      </c>
      <c r="E85" s="295">
        <f t="shared" si="34"/>
        <v>3.544814416623159E-3</v>
      </c>
      <c r="F85" s="67">
        <f t="shared" si="40"/>
        <v>1.3365314116932352</v>
      </c>
      <c r="H85" s="25">
        <v>181.78399999999999</v>
      </c>
      <c r="I85" s="188">
        <v>395.20899999999995</v>
      </c>
      <c r="J85" s="294">
        <f t="shared" si="35"/>
        <v>1.7999390838289863E-3</v>
      </c>
      <c r="K85" s="295">
        <f t="shared" si="36"/>
        <v>3.5564190994002089E-3</v>
      </c>
      <c r="L85" s="67">
        <f t="shared" si="30"/>
        <v>1.1740582229459136</v>
      </c>
      <c r="N85" s="48">
        <f t="shared" si="31"/>
        <v>3.8080315059597374</v>
      </c>
      <c r="O85" s="191">
        <f t="shared" si="32"/>
        <v>3.5432359981710437</v>
      </c>
      <c r="P85" s="67">
        <f t="shared" si="41"/>
        <v>-6.9536060133503885E-2</v>
      </c>
    </row>
    <row r="86" spans="1:16" ht="20.100000000000001" customHeight="1" x14ac:dyDescent="0.25">
      <c r="A86" s="45" t="s">
        <v>205</v>
      </c>
      <c r="B86" s="25">
        <v>343.70000000000005</v>
      </c>
      <c r="C86" s="188">
        <v>904.09999999999991</v>
      </c>
      <c r="D86" s="345">
        <f t="shared" si="33"/>
        <v>1.1396320868404292E-3</v>
      </c>
      <c r="E86" s="295">
        <f t="shared" si="34"/>
        <v>2.8733149069554136E-3</v>
      </c>
      <c r="F86" s="67">
        <f t="shared" si="40"/>
        <v>1.6304917078847827</v>
      </c>
      <c r="H86" s="25">
        <v>171.60500000000005</v>
      </c>
      <c r="I86" s="188">
        <v>377.584</v>
      </c>
      <c r="J86" s="294">
        <f t="shared" si="35"/>
        <v>1.6991514461144725E-3</v>
      </c>
      <c r="K86" s="295">
        <f t="shared" si="36"/>
        <v>3.3978146986225737E-3</v>
      </c>
      <c r="L86" s="67">
        <f t="shared" si="30"/>
        <v>1.200308848809766</v>
      </c>
      <c r="N86" s="48">
        <f t="shared" si="31"/>
        <v>4.9928716904276991</v>
      </c>
      <c r="O86" s="191">
        <f t="shared" si="32"/>
        <v>4.1763521734321429</v>
      </c>
      <c r="P86" s="67">
        <f t="shared" si="41"/>
        <v>-0.16353705194567328</v>
      </c>
    </row>
    <row r="87" spans="1:16" ht="20.100000000000001" customHeight="1" x14ac:dyDescent="0.25">
      <c r="A87" s="45" t="s">
        <v>206</v>
      </c>
      <c r="B87" s="25">
        <v>366.28000000000003</v>
      </c>
      <c r="C87" s="188">
        <v>300.33999999999997</v>
      </c>
      <c r="D87" s="345">
        <f t="shared" si="33"/>
        <v>1.2145023007503997E-3</v>
      </c>
      <c r="E87" s="295">
        <f t="shared" si="34"/>
        <v>9.5450879234043682E-4</v>
      </c>
      <c r="F87" s="67">
        <f t="shared" si="40"/>
        <v>-0.18002620945724596</v>
      </c>
      <c r="H87" s="25">
        <v>369.70800000000003</v>
      </c>
      <c r="I87" s="188">
        <v>334.209</v>
      </c>
      <c r="J87" s="294">
        <f t="shared" si="35"/>
        <v>3.6606735400488873E-3</v>
      </c>
      <c r="K87" s="295">
        <f t="shared" si="36"/>
        <v>3.0074903931627179E-3</v>
      </c>
      <c r="L87" s="67">
        <f t="shared" si="30"/>
        <v>-9.6019020416112238E-2</v>
      </c>
      <c r="N87" s="48">
        <f t="shared" si="31"/>
        <v>10.093589603581957</v>
      </c>
      <c r="O87" s="191">
        <f t="shared" si="32"/>
        <v>11.127688619564495</v>
      </c>
      <c r="P87" s="67">
        <f t="shared" si="41"/>
        <v>0.10245106613167253</v>
      </c>
    </row>
    <row r="88" spans="1:16" ht="20.100000000000001" customHeight="1" x14ac:dyDescent="0.25">
      <c r="A88" s="45" t="s">
        <v>197</v>
      </c>
      <c r="B88" s="25">
        <v>876.72</v>
      </c>
      <c r="C88" s="188">
        <v>822.28</v>
      </c>
      <c r="D88" s="345">
        <f t="shared" si="33"/>
        <v>2.9070068174999737E-3</v>
      </c>
      <c r="E88" s="295">
        <f t="shared" si="34"/>
        <v>2.6132832448747898E-3</v>
      </c>
      <c r="F88" s="67">
        <f t="shared" si="40"/>
        <v>-6.2095081668035464E-2</v>
      </c>
      <c r="H88" s="25">
        <v>325.161</v>
      </c>
      <c r="I88" s="188">
        <v>320.63400000000007</v>
      </c>
      <c r="J88" s="294">
        <f t="shared" si="35"/>
        <v>3.2195902413684209E-3</v>
      </c>
      <c r="K88" s="295">
        <f t="shared" si="36"/>
        <v>2.8853312589467522E-3</v>
      </c>
      <c r="L88" s="67">
        <f t="shared" si="30"/>
        <v>-1.3922333859226444E-2</v>
      </c>
      <c r="N88" s="48">
        <f t="shared" ref="N88:N93" si="42">(H88/B88)*10</f>
        <v>3.7088352039419652</v>
      </c>
      <c r="O88" s="191">
        <f t="shared" ref="O88:O93" si="43">(I88/C88)*10</f>
        <v>3.8993286958213758</v>
      </c>
      <c r="P88" s="67">
        <f t="shared" ref="P88:P93" si="44">(O88-N88)/N88</f>
        <v>5.1362080384952942E-2</v>
      </c>
    </row>
    <row r="89" spans="1:16" ht="20.100000000000001" customHeight="1" x14ac:dyDescent="0.25">
      <c r="A89" s="45" t="s">
        <v>218</v>
      </c>
      <c r="B89" s="25">
        <v>602.79000000000008</v>
      </c>
      <c r="C89" s="188">
        <v>887.33999999999992</v>
      </c>
      <c r="D89" s="345">
        <f t="shared" si="33"/>
        <v>1.99871639693495E-3</v>
      </c>
      <c r="E89" s="295">
        <f t="shared" si="34"/>
        <v>2.8200500492620469E-3</v>
      </c>
      <c r="F89" s="67">
        <f t="shared" si="40"/>
        <v>0.47205494450803731</v>
      </c>
      <c r="H89" s="25">
        <v>171.83999999999997</v>
      </c>
      <c r="I89" s="188">
        <v>247.155</v>
      </c>
      <c r="J89" s="294">
        <f t="shared" si="35"/>
        <v>1.7014783048297593E-3</v>
      </c>
      <c r="K89" s="295">
        <f t="shared" si="36"/>
        <v>2.2241061375430689E-3</v>
      </c>
      <c r="L89" s="67">
        <f t="shared" si="30"/>
        <v>0.43828561452513987</v>
      </c>
      <c r="N89" s="48">
        <f t="shared" si="42"/>
        <v>2.8507440402130086</v>
      </c>
      <c r="O89" s="191">
        <f t="shared" si="43"/>
        <v>2.7853472175265406</v>
      </c>
      <c r="P89" s="67">
        <f t="shared" si="44"/>
        <v>-2.2940264634064303E-2</v>
      </c>
    </row>
    <row r="90" spans="1:16" ht="20.100000000000001" customHeight="1" x14ac:dyDescent="0.25">
      <c r="A90" s="45" t="s">
        <v>208</v>
      </c>
      <c r="B90" s="25">
        <v>225.26</v>
      </c>
      <c r="C90" s="188">
        <v>272.59999999999991</v>
      </c>
      <c r="D90" s="345">
        <f t="shared" si="33"/>
        <v>7.469116202550917E-4</v>
      </c>
      <c r="E90" s="295">
        <f t="shared" si="34"/>
        <v>8.6634846105081913E-4</v>
      </c>
      <c r="F90" s="67">
        <f t="shared" si="40"/>
        <v>0.21015715173577165</v>
      </c>
      <c r="H90" s="25">
        <v>137.10300000000001</v>
      </c>
      <c r="I90" s="188">
        <v>244.21499999999997</v>
      </c>
      <c r="J90" s="294">
        <f t="shared" si="35"/>
        <v>1.3575289806044839E-3</v>
      </c>
      <c r="K90" s="295">
        <f t="shared" si="36"/>
        <v>2.1976495736686715E-3</v>
      </c>
      <c r="L90" s="67">
        <f t="shared" si="30"/>
        <v>0.78125205137743126</v>
      </c>
      <c r="N90" s="48">
        <f t="shared" si="42"/>
        <v>6.0864334546745988</v>
      </c>
      <c r="O90" s="191">
        <f t="shared" si="43"/>
        <v>8.9587307410124755</v>
      </c>
      <c r="P90" s="67">
        <f t="shared" si="44"/>
        <v>0.4719179643920775</v>
      </c>
    </row>
    <row r="91" spans="1:16" ht="20.100000000000001" customHeight="1" x14ac:dyDescent="0.25">
      <c r="A91" s="45" t="s">
        <v>216</v>
      </c>
      <c r="B91" s="25">
        <v>114.66</v>
      </c>
      <c r="C91" s="188">
        <v>309.58999999999997</v>
      </c>
      <c r="D91" s="345">
        <f t="shared" si="33"/>
        <v>3.8018683467303926E-4</v>
      </c>
      <c r="E91" s="295">
        <f t="shared" si="34"/>
        <v>9.8390616308409082E-4</v>
      </c>
      <c r="F91" s="67">
        <f t="shared" si="40"/>
        <v>1.7000697714983428</v>
      </c>
      <c r="H91" s="25">
        <v>88.558000000000007</v>
      </c>
      <c r="I91" s="188">
        <v>225.84399999999999</v>
      </c>
      <c r="J91" s="294">
        <f t="shared" si="35"/>
        <v>8.7685937918478732E-4</v>
      </c>
      <c r="K91" s="295">
        <f t="shared" si="36"/>
        <v>2.032332044778689E-3</v>
      </c>
      <c r="L91" s="67">
        <f t="shared" si="30"/>
        <v>1.5502382619300346</v>
      </c>
      <c r="N91" s="48">
        <f t="shared" si="42"/>
        <v>7.7235304378161533</v>
      </c>
      <c r="O91" s="191">
        <f t="shared" si="43"/>
        <v>7.2949384670047488</v>
      </c>
      <c r="P91" s="67">
        <f t="shared" si="44"/>
        <v>-5.5491717714080756E-2</v>
      </c>
    </row>
    <row r="92" spans="1:16" ht="20.100000000000001" customHeight="1" x14ac:dyDescent="0.25">
      <c r="A92" s="45" t="s">
        <v>210</v>
      </c>
      <c r="B92" s="25">
        <v>343.20000000000005</v>
      </c>
      <c r="C92" s="188">
        <v>1007</v>
      </c>
      <c r="D92" s="345">
        <f t="shared" si="33"/>
        <v>1.1379741990213421E-3</v>
      </c>
      <c r="E92" s="295">
        <f t="shared" si="34"/>
        <v>3.200340793390224E-3</v>
      </c>
      <c r="F92" s="67">
        <f t="shared" si="40"/>
        <v>1.9341491841491838</v>
      </c>
      <c r="H92" s="25">
        <v>83.12</v>
      </c>
      <c r="I92" s="188">
        <v>192.39999999999998</v>
      </c>
      <c r="J92" s="294">
        <f t="shared" si="35"/>
        <v>8.230148783603911E-4</v>
      </c>
      <c r="K92" s="295">
        <f t="shared" si="36"/>
        <v>1.7313751324605467E-3</v>
      </c>
      <c r="L92" s="67">
        <f t="shared" si="30"/>
        <v>1.3147256977863326</v>
      </c>
      <c r="N92" s="48">
        <f t="shared" si="42"/>
        <v>2.4219114219114219</v>
      </c>
      <c r="O92" s="191">
        <f t="shared" si="43"/>
        <v>1.910625620655412</v>
      </c>
      <c r="P92" s="67">
        <f t="shared" si="44"/>
        <v>-0.21110838184680297</v>
      </c>
    </row>
    <row r="93" spans="1:16" ht="20.100000000000001" customHeight="1" x14ac:dyDescent="0.25">
      <c r="A93" s="45" t="s">
        <v>214</v>
      </c>
      <c r="B93" s="25">
        <v>335.41</v>
      </c>
      <c r="C93" s="188">
        <v>457.63</v>
      </c>
      <c r="D93" s="345">
        <f t="shared" si="33"/>
        <v>1.1121443067999661E-3</v>
      </c>
      <c r="E93" s="295">
        <f t="shared" si="34"/>
        <v>1.4543912187479327E-3</v>
      </c>
      <c r="F93" s="67">
        <f t="shared" si="40"/>
        <v>0.36438985122685658</v>
      </c>
      <c r="H93" s="25">
        <v>114.60000000000001</v>
      </c>
      <c r="I93" s="188">
        <v>188.30299999999994</v>
      </c>
      <c r="J93" s="294">
        <f t="shared" si="35"/>
        <v>1.1347149309444277E-3</v>
      </c>
      <c r="K93" s="295">
        <f t="shared" si="36"/>
        <v>1.6945069208301365E-3</v>
      </c>
      <c r="L93" s="67">
        <f t="shared" si="30"/>
        <v>0.64313263525305342</v>
      </c>
      <c r="N93" s="48">
        <f t="shared" si="42"/>
        <v>3.4167138725738648</v>
      </c>
      <c r="O93" s="191">
        <f t="shared" si="43"/>
        <v>4.1147433516159335</v>
      </c>
      <c r="P93" s="67">
        <f t="shared" si="44"/>
        <v>0.20429848827705083</v>
      </c>
    </row>
    <row r="94" spans="1:16" ht="20.100000000000001" customHeight="1" x14ac:dyDescent="0.25">
      <c r="A94" s="45" t="s">
        <v>202</v>
      </c>
      <c r="B94" s="25">
        <v>972.51999999999987</v>
      </c>
      <c r="C94" s="188">
        <v>855.36999999999989</v>
      </c>
      <c r="D94" s="345">
        <f t="shared" si="33"/>
        <v>3.2246581236370494E-3</v>
      </c>
      <c r="E94" s="295">
        <f t="shared" si="34"/>
        <v>2.7184463797837099E-3</v>
      </c>
      <c r="F94" s="67">
        <f t="shared" ref="F94" si="45">(C94-B94)/B94</f>
        <v>-0.12046024760416238</v>
      </c>
      <c r="H94" s="25">
        <v>202.756</v>
      </c>
      <c r="I94" s="188">
        <v>154.86999999999998</v>
      </c>
      <c r="J94" s="294">
        <f t="shared" si="35"/>
        <v>2.0075938964971059E-3</v>
      </c>
      <c r="K94" s="295">
        <f t="shared" si="36"/>
        <v>1.3936489956557425E-3</v>
      </c>
      <c r="L94" s="67">
        <f t="shared" si="30"/>
        <v>-0.23617550158811587</v>
      </c>
      <c r="N94" s="48">
        <f t="shared" si="31"/>
        <v>2.0848517254143877</v>
      </c>
      <c r="O94" s="191">
        <f t="shared" si="32"/>
        <v>1.8105615113927307</v>
      </c>
      <c r="P94" s="67">
        <f t="shared" ref="P94" si="46">(O94-N94)/N94</f>
        <v>-0.13156341560315937</v>
      </c>
    </row>
    <row r="95" spans="1:16" ht="20.100000000000001" customHeight="1" thickBot="1" x14ac:dyDescent="0.3">
      <c r="A95" s="14" t="s">
        <v>17</v>
      </c>
      <c r="B95" s="25">
        <f>B96-SUM(B68:B94)</f>
        <v>3368.1000000000931</v>
      </c>
      <c r="C95" s="188">
        <f>C96-SUM(C68:C94)</f>
        <v>4133.2900000000373</v>
      </c>
      <c r="D95" s="345">
        <f t="shared" si="33"/>
        <v>1.1167863926934406E-2</v>
      </c>
      <c r="E95" s="295">
        <f t="shared" si="34"/>
        <v>1.3135984704977158E-2</v>
      </c>
      <c r="F95" s="67">
        <f>(C95-B95)/B95</f>
        <v>0.22718743505238057</v>
      </c>
      <c r="H95" s="25">
        <f>H96-SUM(H68:H94)</f>
        <v>1053.3850000000239</v>
      </c>
      <c r="I95" s="188">
        <f>I96-SUM(I68:I94)</f>
        <v>1455.6059999999707</v>
      </c>
      <c r="J95" s="294">
        <f t="shared" si="35"/>
        <v>1.0430119437460061E-2</v>
      </c>
      <c r="K95" s="295">
        <f t="shared" si="36"/>
        <v>1.3098752760188754E-2</v>
      </c>
      <c r="L95" s="67">
        <f t="shared" si="30"/>
        <v>0.38183665041740456</v>
      </c>
      <c r="N95" s="48">
        <f t="shared" si="31"/>
        <v>3.1275348119117448</v>
      </c>
      <c r="O95" s="191">
        <f t="shared" si="32"/>
        <v>3.5216643400292686</v>
      </c>
      <c r="P95" s="67">
        <f>(O95-N95)/N95</f>
        <v>0.12601922978328331</v>
      </c>
    </row>
    <row r="96" spans="1:16" ht="26.25" customHeight="1" thickBot="1" x14ac:dyDescent="0.3">
      <c r="A96" s="18" t="s">
        <v>18</v>
      </c>
      <c r="B96" s="23">
        <v>301588.56000000006</v>
      </c>
      <c r="C96" s="193">
        <v>314653.99000000011</v>
      </c>
      <c r="D96" s="341">
        <f>SUM(D68:D95)</f>
        <v>0.99999999999999989</v>
      </c>
      <c r="E96" s="342">
        <f>SUM(E68:E95)</f>
        <v>0.99999999999999978</v>
      </c>
      <c r="F96" s="72">
        <f>(C96-B96)/B96</f>
        <v>4.3322034496268855E-2</v>
      </c>
      <c r="G96" s="2"/>
      <c r="H96" s="23">
        <v>100994.52900000001</v>
      </c>
      <c r="I96" s="193">
        <v>111125.54199999996</v>
      </c>
      <c r="J96" s="353">
        <f t="shared" si="35"/>
        <v>1</v>
      </c>
      <c r="K96" s="342">
        <f t="shared" si="36"/>
        <v>1</v>
      </c>
      <c r="L96" s="72">
        <f t="shared" si="30"/>
        <v>0.100312493164852</v>
      </c>
      <c r="M96" s="2"/>
      <c r="N96" s="44">
        <f t="shared" si="31"/>
        <v>3.3487519884706503</v>
      </c>
      <c r="O96" s="198">
        <f t="shared" si="32"/>
        <v>3.5316743321767481</v>
      </c>
      <c r="P96" s="72">
        <f>(O96-N96)/N96</f>
        <v>5.4624034367393416E-2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2 D68:E93 J68:K95 D7:E21 J7:K19 F80:F87 L80:L87 N80:O87 P80:P87 L93 N94:O94 P94 J61:L61 J60:K60 P61 F57:F58 F5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>
    <pageSetUpPr fitToPage="1"/>
  </sheetPr>
  <dimension ref="A1:P95"/>
  <sheetViews>
    <sheetView showGridLines="0" workbookViewId="0">
      <selection activeCell="J98" sqref="J98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126</v>
      </c>
    </row>
    <row r="3" spans="1:16" ht="8.25" customHeight="1" thickBot="1" x14ac:dyDescent="0.3"/>
    <row r="4" spans="1:16" x14ac:dyDescent="0.25">
      <c r="A4" s="475" t="s">
        <v>3</v>
      </c>
      <c r="B4" s="462" t="s">
        <v>1</v>
      </c>
      <c r="C4" s="458"/>
      <c r="D4" s="462" t="s">
        <v>116</v>
      </c>
      <c r="E4" s="458"/>
      <c r="F4" s="176" t="s">
        <v>0</v>
      </c>
      <c r="H4" s="473" t="s">
        <v>19</v>
      </c>
      <c r="I4" s="474"/>
      <c r="J4" s="462" t="s">
        <v>116</v>
      </c>
      <c r="K4" s="463"/>
      <c r="L4" s="176" t="s">
        <v>0</v>
      </c>
      <c r="N4" s="470" t="s">
        <v>22</v>
      </c>
      <c r="O4" s="458"/>
      <c r="P4" s="176" t="s">
        <v>0</v>
      </c>
    </row>
    <row r="5" spans="1:16" x14ac:dyDescent="0.25">
      <c r="A5" s="476"/>
      <c r="B5" s="465" t="s">
        <v>174</v>
      </c>
      <c r="C5" s="467"/>
      <c r="D5" s="465" t="str">
        <f>B5</f>
        <v>jan-set</v>
      </c>
      <c r="E5" s="467"/>
      <c r="F5" s="177" t="s">
        <v>124</v>
      </c>
      <c r="H5" s="468" t="str">
        <f>B5</f>
        <v>jan-set</v>
      </c>
      <c r="I5" s="467"/>
      <c r="J5" s="465" t="str">
        <f>B5</f>
        <v>jan-set</v>
      </c>
      <c r="K5" s="466"/>
      <c r="L5" s="177" t="str">
        <f>F5</f>
        <v>2021/2020</v>
      </c>
      <c r="N5" s="468" t="str">
        <f>B5</f>
        <v>jan-set</v>
      </c>
      <c r="O5" s="466"/>
      <c r="P5" s="177" t="str">
        <f>L5</f>
        <v>2021/2020</v>
      </c>
    </row>
    <row r="6" spans="1:16" ht="19.5" customHeight="1" thickBot="1" x14ac:dyDescent="0.3">
      <c r="A6" s="477"/>
      <c r="B6" s="120">
        <f>'6'!E6</f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181</v>
      </c>
      <c r="B7" s="46">
        <v>50693.509999999995</v>
      </c>
      <c r="C7" s="195">
        <v>54268.140000000007</v>
      </c>
      <c r="D7" s="345">
        <f>B7/$B$33</f>
        <v>0.20759813062411614</v>
      </c>
      <c r="E7" s="344">
        <f>C7/$C$33</f>
        <v>0.19920919278967961</v>
      </c>
      <c r="F7" s="67">
        <f>(C7-B7)/B7</f>
        <v>7.0514549101058741E-2</v>
      </c>
      <c r="H7" s="46">
        <v>13678.435000000001</v>
      </c>
      <c r="I7" s="195">
        <v>14407.599000000002</v>
      </c>
      <c r="J7" s="345">
        <f>H7/$H$33</f>
        <v>0.23600935470058204</v>
      </c>
      <c r="K7" s="344">
        <f>I7/$I$33</f>
        <v>0.22438759893836555</v>
      </c>
      <c r="L7" s="67">
        <f t="shared" ref="L7:L33" si="0">(I7-H7)/H7</f>
        <v>5.3307560404388409E-2</v>
      </c>
      <c r="N7" s="40">
        <f t="shared" ref="N7:O33" si="1">(H7/B7)*10</f>
        <v>2.6982615723393395</v>
      </c>
      <c r="O7" s="200">
        <f t="shared" si="1"/>
        <v>2.6548908807267022</v>
      </c>
      <c r="P7" s="76">
        <f>(O7-N7)/N7</f>
        <v>-1.6073568277161415E-2</v>
      </c>
    </row>
    <row r="8" spans="1:16" ht="20.100000000000001" customHeight="1" x14ac:dyDescent="0.25">
      <c r="A8" s="14" t="s">
        <v>154</v>
      </c>
      <c r="B8" s="25">
        <v>51720.21</v>
      </c>
      <c r="C8" s="188">
        <v>61060.13</v>
      </c>
      <c r="D8" s="345">
        <f t="shared" ref="D8:D32" si="2">B8/$B$33</f>
        <v>0.2118026333447165</v>
      </c>
      <c r="E8" s="295">
        <f t="shared" ref="E8:E32" si="3">C8/$C$33</f>
        <v>0.22414144300749755</v>
      </c>
      <c r="F8" s="67">
        <f t="shared" ref="F8:F33" si="4">(C8-B8)/B8</f>
        <v>0.18058550032956167</v>
      </c>
      <c r="H8" s="25">
        <v>10005.431</v>
      </c>
      <c r="I8" s="188">
        <v>11978.225</v>
      </c>
      <c r="J8" s="345">
        <f t="shared" ref="J8:J32" si="5">H8/$H$33</f>
        <v>0.17263490405234219</v>
      </c>
      <c r="K8" s="295">
        <f t="shared" ref="K8:K32" si="6">I8/$I$33</f>
        <v>0.18655191245213745</v>
      </c>
      <c r="L8" s="67">
        <f t="shared" si="0"/>
        <v>0.19717231571533497</v>
      </c>
      <c r="N8" s="40">
        <f t="shared" si="1"/>
        <v>1.9345302348927045</v>
      </c>
      <c r="O8" s="201">
        <f t="shared" si="1"/>
        <v>1.9617097113943258</v>
      </c>
      <c r="P8" s="67">
        <f t="shared" ref="P8:P70" si="7">(O8-N8)/N8</f>
        <v>1.4049651957561056E-2</v>
      </c>
    </row>
    <row r="9" spans="1:16" ht="20.100000000000001" customHeight="1" x14ac:dyDescent="0.25">
      <c r="A9" s="14" t="s">
        <v>183</v>
      </c>
      <c r="B9" s="25">
        <v>19818.830000000002</v>
      </c>
      <c r="C9" s="188">
        <v>21216.23</v>
      </c>
      <c r="D9" s="345">
        <f t="shared" si="2"/>
        <v>8.116131747746709E-2</v>
      </c>
      <c r="E9" s="295">
        <f t="shared" si="3"/>
        <v>7.7881203452710629E-2</v>
      </c>
      <c r="F9" s="67">
        <f t="shared" si="4"/>
        <v>7.0508703086912677E-2</v>
      </c>
      <c r="H9" s="25">
        <v>4286.9339999999993</v>
      </c>
      <c r="I9" s="188">
        <v>4706.1909999999998</v>
      </c>
      <c r="J9" s="345">
        <f t="shared" si="5"/>
        <v>7.396727235125837E-2</v>
      </c>
      <c r="K9" s="295">
        <f t="shared" si="6"/>
        <v>7.329541158352236E-2</v>
      </c>
      <c r="L9" s="67">
        <f t="shared" si="0"/>
        <v>9.7798799794911837E-2</v>
      </c>
      <c r="N9" s="40">
        <f t="shared" si="1"/>
        <v>2.1630610888735604</v>
      </c>
      <c r="O9" s="201">
        <f t="shared" si="1"/>
        <v>2.2182032340335676</v>
      </c>
      <c r="P9" s="67">
        <f t="shared" si="7"/>
        <v>2.5492643478101245E-2</v>
      </c>
    </row>
    <row r="10" spans="1:16" ht="20.100000000000001" customHeight="1" x14ac:dyDescent="0.25">
      <c r="A10" s="14" t="s">
        <v>158</v>
      </c>
      <c r="B10" s="25">
        <v>15414.32</v>
      </c>
      <c r="C10" s="188">
        <v>21014.58</v>
      </c>
      <c r="D10" s="345">
        <f t="shared" si="2"/>
        <v>6.312413594643429E-2</v>
      </c>
      <c r="E10" s="295">
        <f t="shared" si="3"/>
        <v>7.7140980299198483E-2</v>
      </c>
      <c r="F10" s="67">
        <f t="shared" si="4"/>
        <v>0.36331541060520361</v>
      </c>
      <c r="H10" s="25">
        <v>3186.7460000000001</v>
      </c>
      <c r="I10" s="188">
        <v>4493.8209999999999</v>
      </c>
      <c r="J10" s="345">
        <f t="shared" si="5"/>
        <v>5.4984496914644181E-2</v>
      </c>
      <c r="K10" s="295">
        <f t="shared" si="6"/>
        <v>6.998790737088148E-2</v>
      </c>
      <c r="L10" s="67">
        <f t="shared" si="0"/>
        <v>0.41015976798903953</v>
      </c>
      <c r="N10" s="40">
        <f t="shared" si="1"/>
        <v>2.0673931772533596</v>
      </c>
      <c r="O10" s="201">
        <f t="shared" si="1"/>
        <v>2.1384300804489071</v>
      </c>
      <c r="P10" s="67">
        <f t="shared" si="7"/>
        <v>3.4360616053654494E-2</v>
      </c>
    </row>
    <row r="11" spans="1:16" ht="20.100000000000001" customHeight="1" x14ac:dyDescent="0.25">
      <c r="A11" s="14" t="s">
        <v>153</v>
      </c>
      <c r="B11" s="25">
        <v>21147.03</v>
      </c>
      <c r="C11" s="188">
        <v>18556.39</v>
      </c>
      <c r="D11" s="345">
        <f t="shared" si="2"/>
        <v>8.6600511510292008E-2</v>
      </c>
      <c r="E11" s="295">
        <f t="shared" si="3"/>
        <v>6.8117379239282613E-2</v>
      </c>
      <c r="F11" s="67">
        <f t="shared" si="4"/>
        <v>-0.12250609187200281</v>
      </c>
      <c r="H11" s="25">
        <v>4926.4679999999998</v>
      </c>
      <c r="I11" s="188">
        <v>4255.505000000001</v>
      </c>
      <c r="J11" s="345">
        <f t="shared" si="5"/>
        <v>8.5001868534892111E-2</v>
      </c>
      <c r="K11" s="295">
        <f t="shared" si="6"/>
        <v>6.6276313577314949E-2</v>
      </c>
      <c r="L11" s="67">
        <f t="shared" si="0"/>
        <v>-0.13619554618034641</v>
      </c>
      <c r="N11" s="40">
        <f t="shared" si="1"/>
        <v>2.3296264298107112</v>
      </c>
      <c r="O11" s="201">
        <f t="shared" si="1"/>
        <v>2.2932827990789164</v>
      </c>
      <c r="P11" s="67">
        <f t="shared" si="7"/>
        <v>-1.560062603459896E-2</v>
      </c>
    </row>
    <row r="12" spans="1:16" ht="20.100000000000001" customHeight="1" x14ac:dyDescent="0.25">
      <c r="A12" s="14" t="s">
        <v>184</v>
      </c>
      <c r="B12" s="25">
        <v>12092.910000000002</v>
      </c>
      <c r="C12" s="188">
        <v>12885.09</v>
      </c>
      <c r="D12" s="345">
        <f t="shared" si="2"/>
        <v>4.9522424267044854E-2</v>
      </c>
      <c r="E12" s="295">
        <f t="shared" si="3"/>
        <v>4.7298993072590521E-2</v>
      </c>
      <c r="F12" s="67">
        <f t="shared" si="4"/>
        <v>6.5507805813488931E-2</v>
      </c>
      <c r="H12" s="25">
        <v>3599.0390000000007</v>
      </c>
      <c r="I12" s="188">
        <v>4077.9359999999997</v>
      </c>
      <c r="J12" s="345">
        <f t="shared" si="5"/>
        <v>6.2098249685159757E-2</v>
      </c>
      <c r="K12" s="295">
        <f t="shared" si="6"/>
        <v>6.3510808960210677E-2</v>
      </c>
      <c r="L12" s="67">
        <f t="shared" si="0"/>
        <v>0.13306246473016795</v>
      </c>
      <c r="N12" s="40">
        <f t="shared" si="1"/>
        <v>2.9761562766943603</v>
      </c>
      <c r="O12" s="201">
        <f t="shared" si="1"/>
        <v>3.1648486739324291</v>
      </c>
      <c r="P12" s="67">
        <f t="shared" si="7"/>
        <v>6.3401374019126058E-2</v>
      </c>
    </row>
    <row r="13" spans="1:16" ht="20.100000000000001" customHeight="1" x14ac:dyDescent="0.25">
      <c r="A13" s="14" t="s">
        <v>182</v>
      </c>
      <c r="B13" s="25">
        <v>16820.879999999997</v>
      </c>
      <c r="C13" s="188">
        <v>13489.539999999999</v>
      </c>
      <c r="D13" s="345">
        <f t="shared" si="2"/>
        <v>6.8884226865580669E-2</v>
      </c>
      <c r="E13" s="295">
        <f t="shared" si="3"/>
        <v>4.9517827117422752E-2</v>
      </c>
      <c r="F13" s="67">
        <f t="shared" si="4"/>
        <v>-0.19804790236896042</v>
      </c>
      <c r="H13" s="25">
        <v>3769.3579999999993</v>
      </c>
      <c r="I13" s="188">
        <v>3151.7820000000002</v>
      </c>
      <c r="J13" s="345">
        <f t="shared" si="5"/>
        <v>6.5036954097122679E-2</v>
      </c>
      <c r="K13" s="295">
        <f t="shared" si="6"/>
        <v>4.9086651797926879E-2</v>
      </c>
      <c r="L13" s="67">
        <f t="shared" si="0"/>
        <v>-0.16384116340236168</v>
      </c>
      <c r="N13" s="40">
        <f t="shared" si="1"/>
        <v>2.2408803820014174</v>
      </c>
      <c r="O13" s="201">
        <f t="shared" si="1"/>
        <v>2.3364636599913711</v>
      </c>
      <c r="P13" s="67">
        <f t="shared" si="7"/>
        <v>4.2654341908506761E-2</v>
      </c>
    </row>
    <row r="14" spans="1:16" ht="20.100000000000001" customHeight="1" x14ac:dyDescent="0.25">
      <c r="A14" s="14" t="s">
        <v>185</v>
      </c>
      <c r="B14" s="25">
        <v>7612.43</v>
      </c>
      <c r="C14" s="188">
        <v>6864.6900000000005</v>
      </c>
      <c r="D14" s="345">
        <f t="shared" si="2"/>
        <v>3.1174133286626646E-2</v>
      </c>
      <c r="E14" s="295">
        <f t="shared" si="3"/>
        <v>2.5199119661211637E-2</v>
      </c>
      <c r="F14" s="67">
        <f t="shared" si="4"/>
        <v>-9.8226190585660525E-2</v>
      </c>
      <c r="H14" s="25">
        <v>1999.1659999999999</v>
      </c>
      <c r="I14" s="188">
        <v>1903.6</v>
      </c>
      <c r="J14" s="345">
        <f t="shared" si="5"/>
        <v>3.4493849449834267E-2</v>
      </c>
      <c r="K14" s="295">
        <f t="shared" si="6"/>
        <v>2.9647148934327818E-2</v>
      </c>
      <c r="L14" s="67">
        <f t="shared" si="0"/>
        <v>-4.7802933823404378E-2</v>
      </c>
      <c r="N14" s="40">
        <f t="shared" si="1"/>
        <v>2.6261863820094238</v>
      </c>
      <c r="O14" s="201">
        <f t="shared" si="1"/>
        <v>2.7730312657964156</v>
      </c>
      <c r="P14" s="67">
        <f t="shared" si="7"/>
        <v>5.5915636754857279E-2</v>
      </c>
    </row>
    <row r="15" spans="1:16" ht="20.100000000000001" customHeight="1" x14ac:dyDescent="0.25">
      <c r="A15" s="14" t="s">
        <v>157</v>
      </c>
      <c r="B15" s="25">
        <v>5024.5200000000004</v>
      </c>
      <c r="C15" s="188">
        <v>5709.1299999999992</v>
      </c>
      <c r="D15" s="345">
        <f t="shared" si="2"/>
        <v>2.0576222859365712E-2</v>
      </c>
      <c r="E15" s="295">
        <f t="shared" si="3"/>
        <v>2.0957253718873418E-2</v>
      </c>
      <c r="F15" s="67">
        <f t="shared" si="4"/>
        <v>0.13625381130933875</v>
      </c>
      <c r="H15" s="25">
        <v>1543.519</v>
      </c>
      <c r="I15" s="188">
        <v>1790.1929999999998</v>
      </c>
      <c r="J15" s="345">
        <f t="shared" si="5"/>
        <v>2.6632061574155791E-2</v>
      </c>
      <c r="K15" s="295">
        <f t="shared" si="6"/>
        <v>2.7880919569337633E-2</v>
      </c>
      <c r="L15" s="67">
        <f t="shared" si="0"/>
        <v>0.15981273959050699</v>
      </c>
      <c r="N15" s="40">
        <f t="shared" si="1"/>
        <v>3.0719730441912856</v>
      </c>
      <c r="O15" s="201">
        <f t="shared" si="1"/>
        <v>3.135666905465456</v>
      </c>
      <c r="P15" s="67">
        <f t="shared" si="7"/>
        <v>2.0733860733123131E-2</v>
      </c>
    </row>
    <row r="16" spans="1:16" ht="20.100000000000001" customHeight="1" x14ac:dyDescent="0.25">
      <c r="A16" s="14" t="s">
        <v>159</v>
      </c>
      <c r="B16" s="25">
        <v>4506.55</v>
      </c>
      <c r="C16" s="188">
        <v>7284.6500000000005</v>
      </c>
      <c r="D16" s="345">
        <f t="shared" si="2"/>
        <v>1.8455051851097127E-2</v>
      </c>
      <c r="E16" s="295">
        <f t="shared" si="3"/>
        <v>2.6740722019500569E-2</v>
      </c>
      <c r="F16" s="67">
        <f t="shared" si="4"/>
        <v>0.61645826630127265</v>
      </c>
      <c r="H16" s="25">
        <v>1133.425</v>
      </c>
      <c r="I16" s="188">
        <v>1670.2820000000002</v>
      </c>
      <c r="J16" s="345">
        <f t="shared" si="5"/>
        <v>1.9556250612844758E-2</v>
      </c>
      <c r="K16" s="295">
        <f t="shared" si="6"/>
        <v>2.601339525968005E-2</v>
      </c>
      <c r="L16" s="67">
        <f t="shared" si="0"/>
        <v>0.47365904228334493</v>
      </c>
      <c r="N16" s="40">
        <f t="shared" si="1"/>
        <v>2.5150614106134399</v>
      </c>
      <c r="O16" s="201">
        <f t="shared" si="1"/>
        <v>2.292878861716074</v>
      </c>
      <c r="P16" s="67">
        <f t="shared" si="7"/>
        <v>-8.8340804705509798E-2</v>
      </c>
    </row>
    <row r="17" spans="1:16" ht="20.100000000000001" customHeight="1" x14ac:dyDescent="0.25">
      <c r="A17" s="14" t="s">
        <v>155</v>
      </c>
      <c r="B17" s="25">
        <v>6442.63</v>
      </c>
      <c r="C17" s="188">
        <v>5152.22</v>
      </c>
      <c r="D17" s="345">
        <f t="shared" si="2"/>
        <v>2.6383612898433145E-2</v>
      </c>
      <c r="E17" s="295">
        <f t="shared" si="3"/>
        <v>1.8912930999198479E-2</v>
      </c>
      <c r="F17" s="67">
        <f t="shared" si="4"/>
        <v>-0.20029242716095752</v>
      </c>
      <c r="H17" s="25">
        <v>1326.0920000000003</v>
      </c>
      <c r="I17" s="188">
        <v>1160.0149999999999</v>
      </c>
      <c r="J17" s="345">
        <f t="shared" si="5"/>
        <v>2.2880550091703058E-2</v>
      </c>
      <c r="K17" s="295">
        <f t="shared" si="6"/>
        <v>1.8066367656574007E-2</v>
      </c>
      <c r="L17" s="67">
        <f t="shared" si="0"/>
        <v>-0.12523791712792207</v>
      </c>
      <c r="N17" s="40">
        <f t="shared" si="1"/>
        <v>2.0583084858202323</v>
      </c>
      <c r="O17" s="201">
        <f t="shared" si="1"/>
        <v>2.2514857673003092</v>
      </c>
      <c r="P17" s="67">
        <f t="shared" si="7"/>
        <v>9.3852443795904655E-2</v>
      </c>
    </row>
    <row r="18" spans="1:16" ht="20.100000000000001" customHeight="1" x14ac:dyDescent="0.25">
      <c r="A18" s="14" t="s">
        <v>190</v>
      </c>
      <c r="B18" s="25">
        <v>3434.3699999999994</v>
      </c>
      <c r="C18" s="188">
        <v>4486.5099999999993</v>
      </c>
      <c r="D18" s="345">
        <f t="shared" si="2"/>
        <v>1.4064301167379133E-2</v>
      </c>
      <c r="E18" s="295">
        <f t="shared" si="3"/>
        <v>1.6469221822285142E-2</v>
      </c>
      <c r="F18" s="67">
        <f t="shared" si="4"/>
        <v>0.30635604201061623</v>
      </c>
      <c r="H18" s="25">
        <v>870.44900000000007</v>
      </c>
      <c r="I18" s="188">
        <v>1154.261</v>
      </c>
      <c r="J18" s="345">
        <f t="shared" si="5"/>
        <v>1.5018831232503348E-2</v>
      </c>
      <c r="K18" s="295">
        <f t="shared" si="6"/>
        <v>1.7976753402020467E-2</v>
      </c>
      <c r="L18" s="67">
        <f t="shared" si="0"/>
        <v>0.32605241662636164</v>
      </c>
      <c r="N18" s="40">
        <f t="shared" si="1"/>
        <v>2.5345230711891853</v>
      </c>
      <c r="O18" s="201">
        <f t="shared" si="1"/>
        <v>2.5727369380654452</v>
      </c>
      <c r="P18" s="67">
        <f t="shared" si="7"/>
        <v>1.5077340313311958E-2</v>
      </c>
    </row>
    <row r="19" spans="1:16" ht="20.100000000000001" customHeight="1" x14ac:dyDescent="0.25">
      <c r="A19" s="14" t="s">
        <v>166</v>
      </c>
      <c r="B19" s="25">
        <v>1252.4299999999998</v>
      </c>
      <c r="C19" s="188">
        <v>6958.63</v>
      </c>
      <c r="D19" s="345">
        <f t="shared" si="2"/>
        <v>5.1289036158191012E-3</v>
      </c>
      <c r="E19" s="295">
        <f t="shared" si="3"/>
        <v>2.5543957563720594E-2</v>
      </c>
      <c r="F19" s="67">
        <f t="shared" si="4"/>
        <v>4.5561029358926257</v>
      </c>
      <c r="H19" s="25">
        <v>320.14599999999996</v>
      </c>
      <c r="I19" s="188">
        <v>1032.0370000000003</v>
      </c>
      <c r="J19" s="345">
        <f t="shared" si="5"/>
        <v>5.5238374031804458E-3</v>
      </c>
      <c r="K19" s="295">
        <f t="shared" si="6"/>
        <v>1.6073205844051738E-2</v>
      </c>
      <c r="L19" s="67">
        <f t="shared" si="0"/>
        <v>2.2236448370431003</v>
      </c>
      <c r="N19" s="40">
        <f t="shared" si="1"/>
        <v>2.5561987496307181</v>
      </c>
      <c r="O19" s="201">
        <f t="shared" si="1"/>
        <v>1.4831037143805608</v>
      </c>
      <c r="P19" s="67">
        <f t="shared" si="7"/>
        <v>-0.41980109543719257</v>
      </c>
    </row>
    <row r="20" spans="1:16" ht="20.100000000000001" customHeight="1" x14ac:dyDescent="0.25">
      <c r="A20" s="14" t="s">
        <v>189</v>
      </c>
      <c r="B20" s="25">
        <v>4063.4499999999994</v>
      </c>
      <c r="C20" s="188">
        <v>4462</v>
      </c>
      <c r="D20" s="345">
        <f t="shared" si="2"/>
        <v>1.6640485614126239E-2</v>
      </c>
      <c r="E20" s="295">
        <f t="shared" si="3"/>
        <v>1.6379249744464253E-2</v>
      </c>
      <c r="F20" s="67">
        <f t="shared" si="4"/>
        <v>9.8081679361134183E-2</v>
      </c>
      <c r="H20" s="25">
        <v>832.8900000000001</v>
      </c>
      <c r="I20" s="188">
        <v>979.74700000000007</v>
      </c>
      <c r="J20" s="345">
        <f t="shared" si="5"/>
        <v>1.4370783750960384E-2</v>
      </c>
      <c r="K20" s="295">
        <f t="shared" si="6"/>
        <v>1.5258828129313343E-2</v>
      </c>
      <c r="L20" s="67">
        <f t="shared" si="0"/>
        <v>0.17632220341221524</v>
      </c>
      <c r="N20" s="40">
        <f t="shared" si="1"/>
        <v>2.0497114520912039</v>
      </c>
      <c r="O20" s="201">
        <f t="shared" si="1"/>
        <v>2.1957575078440166</v>
      </c>
      <c r="P20" s="67">
        <f t="shared" si="7"/>
        <v>7.1252007497840844E-2</v>
      </c>
    </row>
    <row r="21" spans="1:16" ht="20.100000000000001" customHeight="1" x14ac:dyDescent="0.25">
      <c r="A21" s="14" t="s">
        <v>160</v>
      </c>
      <c r="B21" s="25">
        <v>1683.5200000000002</v>
      </c>
      <c r="C21" s="188">
        <v>3019.2799999999997</v>
      </c>
      <c r="D21" s="345">
        <f t="shared" si="2"/>
        <v>6.8942869583958994E-3</v>
      </c>
      <c r="E21" s="295">
        <f t="shared" si="3"/>
        <v>1.1083267854878088E-2</v>
      </c>
      <c r="F21" s="67">
        <f t="shared" si="4"/>
        <v>0.7934328074510546</v>
      </c>
      <c r="H21" s="25">
        <v>415.69899999999996</v>
      </c>
      <c r="I21" s="188">
        <v>689.6160000000001</v>
      </c>
      <c r="J21" s="345">
        <f t="shared" si="5"/>
        <v>7.1725203021893395E-3</v>
      </c>
      <c r="K21" s="295">
        <f t="shared" si="6"/>
        <v>1.0740254391413856E-2</v>
      </c>
      <c r="L21" s="67">
        <f t="shared" si="0"/>
        <v>0.65893110159033386</v>
      </c>
      <c r="N21" s="40">
        <f t="shared" si="1"/>
        <v>2.4692251948298796</v>
      </c>
      <c r="O21" s="201">
        <f t="shared" si="1"/>
        <v>2.2840412283723275</v>
      </c>
      <c r="P21" s="67">
        <f t="shared" si="7"/>
        <v>-7.4996791238520696E-2</v>
      </c>
    </row>
    <row r="22" spans="1:16" ht="20.100000000000001" customHeight="1" x14ac:dyDescent="0.25">
      <c r="A22" s="14" t="s">
        <v>188</v>
      </c>
      <c r="B22" s="25">
        <v>1538.81</v>
      </c>
      <c r="C22" s="188">
        <v>1753.12</v>
      </c>
      <c r="D22" s="345">
        <f t="shared" si="2"/>
        <v>6.3016760801470678E-3</v>
      </c>
      <c r="E22" s="295">
        <f t="shared" si="3"/>
        <v>6.4354079587662866E-3</v>
      </c>
      <c r="F22" s="67">
        <f t="shared" si="4"/>
        <v>0.13926995535511202</v>
      </c>
      <c r="H22" s="25">
        <v>726.93900000000008</v>
      </c>
      <c r="I22" s="188">
        <v>615.57999999999993</v>
      </c>
      <c r="J22" s="345">
        <f t="shared" si="5"/>
        <v>1.2542692515385452E-2</v>
      </c>
      <c r="K22" s="295">
        <f t="shared" si="6"/>
        <v>9.5871989603874327E-3</v>
      </c>
      <c r="L22" s="67">
        <f t="shared" ref="L22" si="8">(I22-H22)/H22</f>
        <v>-0.15318891956546579</v>
      </c>
      <c r="N22" s="40">
        <f t="shared" ref="N22" si="9">(H22/B22)*10</f>
        <v>4.7240335064107981</v>
      </c>
      <c r="O22" s="201">
        <f t="shared" ref="O22" si="10">(I22/C22)*10</f>
        <v>3.511339782787259</v>
      </c>
      <c r="P22" s="67">
        <f t="shared" ref="P22" si="11">(O22-N22)/N22</f>
        <v>-0.25670726551321887</v>
      </c>
    </row>
    <row r="23" spans="1:16" ht="20.100000000000001" customHeight="1" x14ac:dyDescent="0.25">
      <c r="A23" s="14" t="s">
        <v>199</v>
      </c>
      <c r="B23" s="25">
        <v>2218.3199999999997</v>
      </c>
      <c r="C23" s="188">
        <v>2978.9300000000003</v>
      </c>
      <c r="D23" s="345">
        <f t="shared" si="2"/>
        <v>9.0843795414065689E-3</v>
      </c>
      <c r="E23" s="295">
        <f t="shared" si="3"/>
        <v>1.0935149807547491E-2</v>
      </c>
      <c r="F23" s="67">
        <f t="shared" si="4"/>
        <v>0.34287659129431314</v>
      </c>
      <c r="H23" s="25">
        <v>463.42599999999999</v>
      </c>
      <c r="I23" s="188">
        <v>591.298</v>
      </c>
      <c r="J23" s="345">
        <f t="shared" si="5"/>
        <v>7.9960076727689927E-3</v>
      </c>
      <c r="K23" s="295">
        <f t="shared" si="6"/>
        <v>9.2090249372610688E-3</v>
      </c>
      <c r="L23" s="67">
        <f t="shared" si="0"/>
        <v>0.27592754830328903</v>
      </c>
      <c r="N23" s="40">
        <f t="shared" si="1"/>
        <v>2.0890854340221434</v>
      </c>
      <c r="O23" s="201">
        <f t="shared" si="1"/>
        <v>1.9849341877788331</v>
      </c>
      <c r="P23" s="67">
        <f t="shared" si="7"/>
        <v>-4.9854948269294347E-2</v>
      </c>
    </row>
    <row r="24" spans="1:16" ht="20.100000000000001" customHeight="1" x14ac:dyDescent="0.25">
      <c r="A24" s="14" t="s">
        <v>156</v>
      </c>
      <c r="B24" s="25">
        <v>2097.48</v>
      </c>
      <c r="C24" s="188">
        <v>1896.69</v>
      </c>
      <c r="D24" s="345">
        <f t="shared" si="2"/>
        <v>8.5895201776612275E-3</v>
      </c>
      <c r="E24" s="295">
        <f t="shared" si="3"/>
        <v>6.9624292240761778E-3</v>
      </c>
      <c r="F24" s="67">
        <f t="shared" si="4"/>
        <v>-9.5729160707134262E-2</v>
      </c>
      <c r="H24" s="25">
        <v>604.97300000000007</v>
      </c>
      <c r="I24" s="188">
        <v>570.93099999999993</v>
      </c>
      <c r="J24" s="345">
        <f t="shared" si="5"/>
        <v>1.0438276552929867E-2</v>
      </c>
      <c r="K24" s="295">
        <f t="shared" si="6"/>
        <v>8.8918241165290585E-3</v>
      </c>
      <c r="L24" s="67">
        <f t="shared" si="0"/>
        <v>-5.6270279830670358E-2</v>
      </c>
      <c r="N24" s="40">
        <f t="shared" si="1"/>
        <v>2.8842849514655682</v>
      </c>
      <c r="O24" s="201">
        <f t="shared" si="1"/>
        <v>3.0101439876838065</v>
      </c>
      <c r="P24" s="67">
        <f t="shared" si="7"/>
        <v>4.3636131081392159E-2</v>
      </c>
    </row>
    <row r="25" spans="1:16" ht="20.100000000000001" customHeight="1" x14ac:dyDescent="0.25">
      <c r="A25" s="14" t="s">
        <v>162</v>
      </c>
      <c r="B25" s="25">
        <v>2342.4299999999998</v>
      </c>
      <c r="C25" s="188">
        <v>1888.79</v>
      </c>
      <c r="D25" s="345">
        <f t="shared" si="2"/>
        <v>9.5926300845581292E-3</v>
      </c>
      <c r="E25" s="295">
        <f t="shared" si="3"/>
        <v>6.9334296559494931E-3</v>
      </c>
      <c r="F25" s="67">
        <f t="shared" si="4"/>
        <v>-0.19366213718232772</v>
      </c>
      <c r="H25" s="25">
        <v>629.88499999999999</v>
      </c>
      <c r="I25" s="188">
        <v>521.8950000000001</v>
      </c>
      <c r="J25" s="345">
        <f t="shared" si="5"/>
        <v>1.0868111182717622E-2</v>
      </c>
      <c r="K25" s="295">
        <f t="shared" si="6"/>
        <v>8.1281250226313412E-3</v>
      </c>
      <c r="L25" s="67">
        <f t="shared" si="0"/>
        <v>-0.17144399374488978</v>
      </c>
      <c r="N25" s="40">
        <f t="shared" si="1"/>
        <v>2.6890237915327249</v>
      </c>
      <c r="O25" s="201">
        <f t="shared" si="1"/>
        <v>2.7631181867756611</v>
      </c>
      <c r="P25" s="67">
        <f t="shared" si="7"/>
        <v>2.755438441126732E-2</v>
      </c>
    </row>
    <row r="26" spans="1:16" ht="20.100000000000001" customHeight="1" x14ac:dyDescent="0.25">
      <c r="A26" s="14" t="s">
        <v>203</v>
      </c>
      <c r="B26" s="25">
        <v>2426.6000000000004</v>
      </c>
      <c r="C26" s="188">
        <v>2205.2300000000005</v>
      </c>
      <c r="D26" s="345">
        <f t="shared" si="2"/>
        <v>9.9373198615065397E-3</v>
      </c>
      <c r="E26" s="295">
        <f t="shared" si="3"/>
        <v>8.0950275468366015E-3</v>
      </c>
      <c r="F26" s="67">
        <f t="shared" si="4"/>
        <v>-9.1226407318882333E-2</v>
      </c>
      <c r="H26" s="25">
        <v>538.80999999999983</v>
      </c>
      <c r="I26" s="188">
        <v>461.31599999999997</v>
      </c>
      <c r="J26" s="345">
        <f t="shared" si="5"/>
        <v>9.2966922316932137E-3</v>
      </c>
      <c r="K26" s="295">
        <f t="shared" si="6"/>
        <v>7.1846523207545554E-3</v>
      </c>
      <c r="L26" s="67">
        <f t="shared" si="0"/>
        <v>-0.14382435366826873</v>
      </c>
      <c r="N26" s="40">
        <f t="shared" si="1"/>
        <v>2.2204318799967022</v>
      </c>
      <c r="O26" s="201">
        <f t="shared" si="1"/>
        <v>2.0919178498387918</v>
      </c>
      <c r="P26" s="67">
        <f t="shared" si="7"/>
        <v>-5.7877943167570299E-2</v>
      </c>
    </row>
    <row r="27" spans="1:16" ht="20.100000000000001" customHeight="1" x14ac:dyDescent="0.25">
      <c r="A27" s="14" t="s">
        <v>186</v>
      </c>
      <c r="B27" s="25">
        <v>934.51</v>
      </c>
      <c r="C27" s="188">
        <v>1743.35</v>
      </c>
      <c r="D27" s="345">
        <f t="shared" si="2"/>
        <v>3.8269697452305591E-3</v>
      </c>
      <c r="E27" s="295">
        <f t="shared" si="3"/>
        <v>6.399543935905817E-3</v>
      </c>
      <c r="F27" s="67">
        <f t="shared" si="4"/>
        <v>0.86552310836695157</v>
      </c>
      <c r="H27" s="25">
        <v>242.34599999999998</v>
      </c>
      <c r="I27" s="188">
        <v>395.51399999999995</v>
      </c>
      <c r="J27" s="345">
        <f t="shared" si="5"/>
        <v>4.1814668910783465E-3</v>
      </c>
      <c r="K27" s="295">
        <f t="shared" si="6"/>
        <v>6.1598352929248439E-3</v>
      </c>
      <c r="L27" s="67">
        <f t="shared" si="0"/>
        <v>0.63202198509568963</v>
      </c>
      <c r="N27" s="40">
        <f t="shared" si="1"/>
        <v>2.5932948818097183</v>
      </c>
      <c r="O27" s="201">
        <f t="shared" si="1"/>
        <v>2.2687010640433645</v>
      </c>
      <c r="P27" s="67">
        <f t="shared" si="7"/>
        <v>-0.1251665670738677</v>
      </c>
    </row>
    <row r="28" spans="1:16" ht="20.100000000000001" customHeight="1" x14ac:dyDescent="0.25">
      <c r="A28" s="14" t="s">
        <v>161</v>
      </c>
      <c r="B28" s="25">
        <v>1066.1500000000001</v>
      </c>
      <c r="C28" s="188">
        <v>1183.25</v>
      </c>
      <c r="D28" s="345">
        <f t="shared" si="2"/>
        <v>4.3660568574735003E-3</v>
      </c>
      <c r="E28" s="295">
        <f t="shared" si="3"/>
        <v>4.343511264037949E-3</v>
      </c>
      <c r="F28" s="67">
        <f t="shared" si="4"/>
        <v>0.10983445106223318</v>
      </c>
      <c r="H28" s="25">
        <v>268.18600000000004</v>
      </c>
      <c r="I28" s="188">
        <v>320.26500000000004</v>
      </c>
      <c r="J28" s="345">
        <f t="shared" si="5"/>
        <v>4.6273133439410502E-3</v>
      </c>
      <c r="K28" s="295">
        <f t="shared" si="6"/>
        <v>4.9878882924209392E-3</v>
      </c>
      <c r="L28" s="67">
        <f t="shared" si="0"/>
        <v>0.19418985331076194</v>
      </c>
      <c r="N28" s="40">
        <f t="shared" si="1"/>
        <v>2.5154621769919805</v>
      </c>
      <c r="O28" s="201">
        <f t="shared" si="1"/>
        <v>2.7066553982674839</v>
      </c>
      <c r="P28" s="67">
        <f t="shared" si="7"/>
        <v>7.6007193836694673E-2</v>
      </c>
    </row>
    <row r="29" spans="1:16" ht="20.100000000000001" customHeight="1" x14ac:dyDescent="0.25">
      <c r="A29" s="14" t="s">
        <v>164</v>
      </c>
      <c r="B29" s="25">
        <v>1631.7199999999998</v>
      </c>
      <c r="C29" s="188">
        <v>1397.86</v>
      </c>
      <c r="D29" s="345">
        <f t="shared" si="2"/>
        <v>6.6821575720833453E-3</v>
      </c>
      <c r="E29" s="295">
        <f t="shared" si="3"/>
        <v>5.1313083926034959E-3</v>
      </c>
      <c r="F29" s="67">
        <f>(C29-B29)/B29</f>
        <v>-0.14332115804182086</v>
      </c>
      <c r="H29" s="25">
        <v>374.78399999999999</v>
      </c>
      <c r="I29" s="188">
        <v>318.13199999999995</v>
      </c>
      <c r="J29" s="345">
        <f t="shared" si="5"/>
        <v>6.4665679949572402E-3</v>
      </c>
      <c r="K29" s="295">
        <f t="shared" si="6"/>
        <v>4.9546684097371172E-3</v>
      </c>
      <c r="L29" s="67">
        <f t="shared" si="0"/>
        <v>-0.15115906762295095</v>
      </c>
      <c r="N29" s="40">
        <f t="shared" si="1"/>
        <v>2.2968646581521344</v>
      </c>
      <c r="O29" s="201">
        <f t="shared" si="1"/>
        <v>2.2758502282059716</v>
      </c>
      <c r="P29" s="67">
        <f>(O29-N29)/N29</f>
        <v>-9.1491807632536858E-3</v>
      </c>
    </row>
    <row r="30" spans="1:16" ht="20.100000000000001" customHeight="1" x14ac:dyDescent="0.25">
      <c r="A30" s="14" t="s">
        <v>207</v>
      </c>
      <c r="B30" s="25">
        <v>612.77</v>
      </c>
      <c r="C30" s="188">
        <v>730.54000000000008</v>
      </c>
      <c r="D30" s="345">
        <f t="shared" si="2"/>
        <v>2.5093923561919397E-3</v>
      </c>
      <c r="E30" s="295">
        <f t="shared" si="3"/>
        <v>2.6816891771225724E-3</v>
      </c>
      <c r="F30" s="67">
        <f t="shared" si="4"/>
        <v>0.19219282928341808</v>
      </c>
      <c r="H30" s="25">
        <v>179.18299999999999</v>
      </c>
      <c r="I30" s="188">
        <v>212.59000000000003</v>
      </c>
      <c r="J30" s="345">
        <f t="shared" si="5"/>
        <v>3.0916449289201862E-3</v>
      </c>
      <c r="K30" s="295">
        <f t="shared" si="6"/>
        <v>3.3109305484076237E-3</v>
      </c>
      <c r="L30" s="67">
        <f t="shared" si="0"/>
        <v>0.18644067796610192</v>
      </c>
      <c r="N30" s="40">
        <f t="shared" si="1"/>
        <v>2.924147722636552</v>
      </c>
      <c r="O30" s="201">
        <f t="shared" si="1"/>
        <v>2.910039149122567</v>
      </c>
      <c r="P30" s="67">
        <f t="shared" si="7"/>
        <v>-4.8248497860648477E-3</v>
      </c>
    </row>
    <row r="31" spans="1:16" ht="20.100000000000001" customHeight="1" x14ac:dyDescent="0.25">
      <c r="A31" s="14" t="s">
        <v>168</v>
      </c>
      <c r="B31" s="25">
        <v>934.73</v>
      </c>
      <c r="C31" s="188">
        <v>738.62000000000012</v>
      </c>
      <c r="D31" s="345">
        <f t="shared" si="2"/>
        <v>3.8278706808481029E-3</v>
      </c>
      <c r="E31" s="295">
        <f t="shared" si="3"/>
        <v>2.7113494949027764E-3</v>
      </c>
      <c r="F31" s="67">
        <f t="shared" si="4"/>
        <v>-0.20980390059161458</v>
      </c>
      <c r="H31" s="25">
        <v>226.87400000000002</v>
      </c>
      <c r="I31" s="188">
        <v>203.74100000000001</v>
      </c>
      <c r="J31" s="345">
        <f t="shared" si="5"/>
        <v>3.9145111511908965E-3</v>
      </c>
      <c r="K31" s="295">
        <f t="shared" si="6"/>
        <v>3.173113979317548E-3</v>
      </c>
      <c r="L31" s="67">
        <f t="shared" si="0"/>
        <v>-0.10196408579211372</v>
      </c>
      <c r="N31" s="40">
        <f t="shared" si="1"/>
        <v>2.4271607843976337</v>
      </c>
      <c r="O31" s="201">
        <f t="shared" si="1"/>
        <v>2.7584008014946795</v>
      </c>
      <c r="P31" s="67">
        <f t="shared" si="7"/>
        <v>0.13647221857997019</v>
      </c>
    </row>
    <row r="32" spans="1:16" ht="20.100000000000001" customHeight="1" thickBot="1" x14ac:dyDescent="0.3">
      <c r="A32" s="14" t="s">
        <v>17</v>
      </c>
      <c r="B32" s="25">
        <f>B33-SUM(B7:B31)</f>
        <v>6659.4800000000396</v>
      </c>
      <c r="C32" s="188">
        <f>C33-SUM(C7:C31)</f>
        <v>9474.2599999998929</v>
      </c>
      <c r="D32" s="345">
        <f t="shared" si="2"/>
        <v>2.7271648755998495E-2</v>
      </c>
      <c r="E32" s="295">
        <f t="shared" si="3"/>
        <v>3.4778411179736922E-2</v>
      </c>
      <c r="F32" s="67">
        <f t="shared" si="4"/>
        <v>0.42267264110708891</v>
      </c>
      <c r="H32" s="25">
        <f>H33-SUM(H7:H31)</f>
        <v>1807.970000000023</v>
      </c>
      <c r="I32" s="188">
        <f>I33-SUM(I7:I31)</f>
        <v>2546.4629999999815</v>
      </c>
      <c r="J32" s="345">
        <f t="shared" si="5"/>
        <v>3.119493078104452E-2</v>
      </c>
      <c r="K32" s="295">
        <f t="shared" si="6"/>
        <v>3.965926025255026E-2</v>
      </c>
      <c r="L32" s="67">
        <f t="shared" si="0"/>
        <v>0.40846529533119974</v>
      </c>
      <c r="N32" s="40">
        <f t="shared" si="1"/>
        <v>2.7148816424105373</v>
      </c>
      <c r="O32" s="201">
        <f t="shared" si="1"/>
        <v>2.6877698099904479</v>
      </c>
      <c r="P32" s="67">
        <f t="shared" si="7"/>
        <v>-9.9863773052061584E-3</v>
      </c>
    </row>
    <row r="33" spans="1:16" ht="26.25" customHeight="1" thickBot="1" x14ac:dyDescent="0.3">
      <c r="A33" s="18" t="s">
        <v>18</v>
      </c>
      <c r="B33" s="23">
        <v>244190.59000000003</v>
      </c>
      <c r="C33" s="193">
        <v>272417.84999999992</v>
      </c>
      <c r="D33" s="341">
        <f>SUM(D7:D32)</f>
        <v>1.0000000000000002</v>
      </c>
      <c r="E33" s="342">
        <f>SUM(E7:E32)</f>
        <v>1</v>
      </c>
      <c r="F33" s="72">
        <f t="shared" si="4"/>
        <v>0.11559519963484215</v>
      </c>
      <c r="G33" s="2"/>
      <c r="H33" s="23">
        <v>57957.173000000017</v>
      </c>
      <c r="I33" s="193">
        <v>64208.534999999982</v>
      </c>
      <c r="J33" s="341">
        <f>SUM(J7:J32)</f>
        <v>0.99999999999999978</v>
      </c>
      <c r="K33" s="342">
        <f>SUM(K7:K32)</f>
        <v>1</v>
      </c>
      <c r="L33" s="72">
        <f t="shared" si="0"/>
        <v>0.10786174819120255</v>
      </c>
      <c r="N33" s="35">
        <f t="shared" si="1"/>
        <v>2.3734400658108905</v>
      </c>
      <c r="O33" s="194">
        <f t="shared" si="1"/>
        <v>2.3569870696799051</v>
      </c>
      <c r="P33" s="72">
        <f t="shared" si="7"/>
        <v>-6.9321304413744221E-3</v>
      </c>
    </row>
    <row r="35" spans="1:16" ht="15.75" thickBot="1" x14ac:dyDescent="0.3"/>
    <row r="36" spans="1:16" x14ac:dyDescent="0.25">
      <c r="A36" s="475" t="s">
        <v>2</v>
      </c>
      <c r="B36" s="462" t="s">
        <v>1</v>
      </c>
      <c r="C36" s="458"/>
      <c r="D36" s="462" t="s">
        <v>116</v>
      </c>
      <c r="E36" s="458"/>
      <c r="F36" s="176" t="s">
        <v>0</v>
      </c>
      <c r="H36" s="473" t="s">
        <v>19</v>
      </c>
      <c r="I36" s="474"/>
      <c r="J36" s="462" t="s">
        <v>116</v>
      </c>
      <c r="K36" s="463"/>
      <c r="L36" s="176" t="s">
        <v>0</v>
      </c>
      <c r="N36" s="470" t="s">
        <v>22</v>
      </c>
      <c r="O36" s="458"/>
      <c r="P36" s="176" t="s">
        <v>0</v>
      </c>
    </row>
    <row r="37" spans="1:16" x14ac:dyDescent="0.25">
      <c r="A37" s="476"/>
      <c r="B37" s="465" t="str">
        <f>B5</f>
        <v>jan-set</v>
      </c>
      <c r="C37" s="467"/>
      <c r="D37" s="465" t="str">
        <f>B5</f>
        <v>jan-set</v>
      </c>
      <c r="E37" s="467"/>
      <c r="F37" s="177" t="str">
        <f>F5</f>
        <v>2021/2020</v>
      </c>
      <c r="H37" s="468" t="str">
        <f>B5</f>
        <v>jan-set</v>
      </c>
      <c r="I37" s="467"/>
      <c r="J37" s="465" t="str">
        <f>B5</f>
        <v>jan-set</v>
      </c>
      <c r="K37" s="466"/>
      <c r="L37" s="177" t="str">
        <f>L5</f>
        <v>2021/2020</v>
      </c>
      <c r="N37" s="468" t="str">
        <f>B5</f>
        <v>jan-set</v>
      </c>
      <c r="O37" s="466"/>
      <c r="P37" s="177" t="str">
        <f>P5</f>
        <v>2021/2020</v>
      </c>
    </row>
    <row r="38" spans="1:16" ht="19.5" customHeight="1" thickBot="1" x14ac:dyDescent="0.3">
      <c r="A38" s="477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154</v>
      </c>
      <c r="B39" s="46">
        <v>51720.21</v>
      </c>
      <c r="C39" s="195">
        <v>61060.13</v>
      </c>
      <c r="D39" s="345">
        <f t="shared" ref="D39:D60" si="12">B39/$B$61</f>
        <v>0.4405692247120509</v>
      </c>
      <c r="E39" s="344">
        <f t="shared" ref="E39:E60" si="13">C39/$C$61</f>
        <v>0.4418375889236052</v>
      </c>
      <c r="F39" s="67">
        <f>(C39-B39)/B39</f>
        <v>0.18058550032956167</v>
      </c>
      <c r="H39" s="46">
        <v>10005.431</v>
      </c>
      <c r="I39" s="195">
        <v>11978.225</v>
      </c>
      <c r="J39" s="345">
        <f t="shared" ref="J39:J60" si="14">H39/$H$61</f>
        <v>0.39210370466978733</v>
      </c>
      <c r="K39" s="344">
        <f t="shared" ref="K39:K60" si="15">I39/$I$61</f>
        <v>0.40377065084765801</v>
      </c>
      <c r="L39" s="67">
        <f t="shared" ref="L39:L61" si="16">(I39-H39)/H39</f>
        <v>0.19717231571533497</v>
      </c>
      <c r="N39" s="40">
        <f t="shared" ref="N39:O61" si="17">(H39/B39)*10</f>
        <v>1.9345302348927045</v>
      </c>
      <c r="O39" s="200">
        <f t="shared" si="17"/>
        <v>1.9617097113943258</v>
      </c>
      <c r="P39" s="76">
        <f t="shared" si="7"/>
        <v>1.4049651957561056E-2</v>
      </c>
    </row>
    <row r="40" spans="1:16" ht="20.100000000000001" customHeight="1" x14ac:dyDescent="0.25">
      <c r="A40" s="45" t="s">
        <v>158</v>
      </c>
      <c r="B40" s="25">
        <v>15414.32</v>
      </c>
      <c r="C40" s="188">
        <v>21014.58</v>
      </c>
      <c r="D40" s="345">
        <f t="shared" si="12"/>
        <v>0.13130408812847938</v>
      </c>
      <c r="E40" s="295">
        <f t="shared" si="13"/>
        <v>0.15206373388727173</v>
      </c>
      <c r="F40" s="67">
        <f t="shared" ref="F40:F61" si="18">(C40-B40)/B40</f>
        <v>0.36331541060520361</v>
      </c>
      <c r="H40" s="25">
        <v>3186.7460000000001</v>
      </c>
      <c r="I40" s="188">
        <v>4493.8209999999999</v>
      </c>
      <c r="J40" s="345">
        <f t="shared" si="14"/>
        <v>0.12488566583904542</v>
      </c>
      <c r="K40" s="295">
        <f t="shared" si="15"/>
        <v>0.15148096065676453</v>
      </c>
      <c r="L40" s="67">
        <f t="shared" si="16"/>
        <v>0.41015976798903953</v>
      </c>
      <c r="N40" s="40">
        <f t="shared" si="17"/>
        <v>2.0673931772533596</v>
      </c>
      <c r="O40" s="201">
        <f t="shared" si="17"/>
        <v>2.1384300804489071</v>
      </c>
      <c r="P40" s="67">
        <f t="shared" si="7"/>
        <v>3.4360616053654494E-2</v>
      </c>
    </row>
    <row r="41" spans="1:16" ht="20.100000000000001" customHeight="1" x14ac:dyDescent="0.25">
      <c r="A41" s="45" t="s">
        <v>153</v>
      </c>
      <c r="B41" s="25">
        <v>21147.03</v>
      </c>
      <c r="C41" s="188">
        <v>18556.39</v>
      </c>
      <c r="D41" s="345">
        <f t="shared" si="12"/>
        <v>0.18013713811414303</v>
      </c>
      <c r="E41" s="295">
        <f t="shared" si="13"/>
        <v>0.13427600984023616</v>
      </c>
      <c r="F41" s="67">
        <f t="shared" si="18"/>
        <v>-0.12250609187200281</v>
      </c>
      <c r="H41" s="25">
        <v>4926.4679999999998</v>
      </c>
      <c r="I41" s="188">
        <v>4255.505000000001</v>
      </c>
      <c r="J41" s="345">
        <f t="shared" si="14"/>
        <v>0.19306378243347616</v>
      </c>
      <c r="K41" s="295">
        <f t="shared" si="15"/>
        <v>0.14344763297863108</v>
      </c>
      <c r="L41" s="67">
        <f t="shared" si="16"/>
        <v>-0.13619554618034641</v>
      </c>
      <c r="N41" s="40">
        <f t="shared" si="17"/>
        <v>2.3296264298107112</v>
      </c>
      <c r="O41" s="201">
        <f t="shared" si="17"/>
        <v>2.2932827990789164</v>
      </c>
      <c r="P41" s="67">
        <f t="shared" si="7"/>
        <v>-1.560062603459896E-2</v>
      </c>
    </row>
    <row r="42" spans="1:16" ht="20.100000000000001" customHeight="1" x14ac:dyDescent="0.25">
      <c r="A42" s="45" t="s">
        <v>157</v>
      </c>
      <c r="B42" s="25">
        <v>5024.5200000000004</v>
      </c>
      <c r="C42" s="188">
        <v>5709.1299999999992</v>
      </c>
      <c r="D42" s="345">
        <f t="shared" si="12"/>
        <v>4.2800461965452077E-2</v>
      </c>
      <c r="E42" s="295">
        <f t="shared" si="13"/>
        <v>4.131187133161069E-2</v>
      </c>
      <c r="F42" s="67">
        <f t="shared" si="18"/>
        <v>0.13625381130933875</v>
      </c>
      <c r="H42" s="25">
        <v>1543.519</v>
      </c>
      <c r="I42" s="188">
        <v>1790.1929999999998</v>
      </c>
      <c r="J42" s="345">
        <f t="shared" si="14"/>
        <v>6.048910018251142E-2</v>
      </c>
      <c r="K42" s="295">
        <f t="shared" si="15"/>
        <v>6.0345117306856509E-2</v>
      </c>
      <c r="L42" s="67">
        <f t="shared" si="16"/>
        <v>0.15981273959050699</v>
      </c>
      <c r="N42" s="40">
        <f t="shared" si="17"/>
        <v>3.0719730441912856</v>
      </c>
      <c r="O42" s="201">
        <f t="shared" si="17"/>
        <v>3.135666905465456</v>
      </c>
      <c r="P42" s="67">
        <f t="shared" si="7"/>
        <v>2.0733860733123131E-2</v>
      </c>
    </row>
    <row r="43" spans="1:16" ht="20.100000000000001" customHeight="1" x14ac:dyDescent="0.25">
      <c r="A43" s="45" t="s">
        <v>159</v>
      </c>
      <c r="B43" s="25">
        <v>4506.55</v>
      </c>
      <c r="C43" s="188">
        <v>7284.6500000000005</v>
      </c>
      <c r="D43" s="345">
        <f t="shared" si="12"/>
        <v>3.8388228501510205E-2</v>
      </c>
      <c r="E43" s="295">
        <f t="shared" si="13"/>
        <v>5.2712501466216026E-2</v>
      </c>
      <c r="F43" s="67">
        <f t="shared" si="18"/>
        <v>0.61645826630127265</v>
      </c>
      <c r="H43" s="25">
        <v>1133.425</v>
      </c>
      <c r="I43" s="188">
        <v>1670.2820000000002</v>
      </c>
      <c r="J43" s="345">
        <f t="shared" si="14"/>
        <v>4.4417890790047293E-2</v>
      </c>
      <c r="K43" s="295">
        <f t="shared" si="15"/>
        <v>5.6303070800484044E-2</v>
      </c>
      <c r="L43" s="67">
        <f t="shared" si="16"/>
        <v>0.47365904228334493</v>
      </c>
      <c r="N43" s="40">
        <f t="shared" si="17"/>
        <v>2.5150614106134399</v>
      </c>
      <c r="O43" s="201">
        <f t="shared" si="17"/>
        <v>2.292878861716074</v>
      </c>
      <c r="P43" s="67">
        <f t="shared" si="7"/>
        <v>-8.8340804705509798E-2</v>
      </c>
    </row>
    <row r="44" spans="1:16" ht="20.100000000000001" customHeight="1" x14ac:dyDescent="0.25">
      <c r="A44" s="45" t="s">
        <v>155</v>
      </c>
      <c r="B44" s="25">
        <v>6442.63</v>
      </c>
      <c r="C44" s="188">
        <v>5152.22</v>
      </c>
      <c r="D44" s="345">
        <f t="shared" si="12"/>
        <v>5.48803746969821E-2</v>
      </c>
      <c r="E44" s="295">
        <f t="shared" si="13"/>
        <v>3.728201139440708E-2</v>
      </c>
      <c r="F44" s="67">
        <f t="shared" si="18"/>
        <v>-0.20029242716095752</v>
      </c>
      <c r="H44" s="25">
        <v>1326.0920000000003</v>
      </c>
      <c r="I44" s="188">
        <v>1160.0149999999999</v>
      </c>
      <c r="J44" s="345">
        <f t="shared" si="14"/>
        <v>5.196833459078052E-2</v>
      </c>
      <c r="K44" s="295">
        <f t="shared" si="15"/>
        <v>3.9102622595839194E-2</v>
      </c>
      <c r="L44" s="67">
        <f t="shared" si="16"/>
        <v>-0.12523791712792207</v>
      </c>
      <c r="N44" s="40">
        <f t="shared" si="17"/>
        <v>2.0583084858202323</v>
      </c>
      <c r="O44" s="201">
        <f t="shared" si="17"/>
        <v>2.2514857673003092</v>
      </c>
      <c r="P44" s="67">
        <f t="shared" si="7"/>
        <v>9.3852443795904655E-2</v>
      </c>
    </row>
    <row r="45" spans="1:16" ht="20.100000000000001" customHeight="1" x14ac:dyDescent="0.25">
      <c r="A45" s="45" t="s">
        <v>166</v>
      </c>
      <c r="B45" s="25">
        <v>1252.4299999999998</v>
      </c>
      <c r="C45" s="188">
        <v>6958.63</v>
      </c>
      <c r="D45" s="345">
        <f t="shared" si="12"/>
        <v>1.066859771269517E-2</v>
      </c>
      <c r="E45" s="295">
        <f t="shared" si="13"/>
        <v>5.0353386103361833E-2</v>
      </c>
      <c r="F45" s="67">
        <f t="shared" si="18"/>
        <v>4.5561029358926257</v>
      </c>
      <c r="H45" s="25">
        <v>320.14599999999996</v>
      </c>
      <c r="I45" s="188">
        <v>1032.0370000000003</v>
      </c>
      <c r="J45" s="345">
        <f t="shared" si="14"/>
        <v>1.2546229406330793E-2</v>
      </c>
      <c r="K45" s="295">
        <f t="shared" si="15"/>
        <v>3.4788647832952255E-2</v>
      </c>
      <c r="L45" s="67">
        <f t="shared" si="16"/>
        <v>2.2236448370431003</v>
      </c>
      <c r="N45" s="40">
        <f t="shared" si="17"/>
        <v>2.5561987496307181</v>
      </c>
      <c r="O45" s="201">
        <f t="shared" si="17"/>
        <v>1.4831037143805608</v>
      </c>
      <c r="P45" s="67">
        <f t="shared" si="7"/>
        <v>-0.41980109543719257</v>
      </c>
    </row>
    <row r="46" spans="1:16" ht="20.100000000000001" customHeight="1" x14ac:dyDescent="0.25">
      <c r="A46" s="45" t="s">
        <v>160</v>
      </c>
      <c r="B46" s="25">
        <v>1683.5200000000002</v>
      </c>
      <c r="C46" s="188">
        <v>3019.2799999999997</v>
      </c>
      <c r="D46" s="345">
        <f t="shared" si="12"/>
        <v>1.4340759660241752E-2</v>
      </c>
      <c r="E46" s="295">
        <f t="shared" si="13"/>
        <v>2.1847830908405579E-2</v>
      </c>
      <c r="F46" s="67">
        <f t="shared" si="18"/>
        <v>0.7934328074510546</v>
      </c>
      <c r="H46" s="25">
        <v>415.69899999999996</v>
      </c>
      <c r="I46" s="188">
        <v>689.6160000000001</v>
      </c>
      <c r="J46" s="345">
        <f t="shared" si="14"/>
        <v>1.6290864224392323E-2</v>
      </c>
      <c r="K46" s="295">
        <f t="shared" si="15"/>
        <v>2.3246073700816151E-2</v>
      </c>
      <c r="L46" s="67">
        <f t="shared" si="16"/>
        <v>0.65893110159033386</v>
      </c>
      <c r="N46" s="40">
        <f t="shared" si="17"/>
        <v>2.4692251948298796</v>
      </c>
      <c r="O46" s="201">
        <f t="shared" si="17"/>
        <v>2.2840412283723275</v>
      </c>
      <c r="P46" s="67">
        <f t="shared" si="7"/>
        <v>-7.4996791238520696E-2</v>
      </c>
    </row>
    <row r="47" spans="1:16" ht="20.100000000000001" customHeight="1" x14ac:dyDescent="0.25">
      <c r="A47" s="45" t="s">
        <v>156</v>
      </c>
      <c r="B47" s="25">
        <v>2097.48</v>
      </c>
      <c r="C47" s="188">
        <v>1896.69</v>
      </c>
      <c r="D47" s="345">
        <f t="shared" si="12"/>
        <v>1.7867002810874753E-2</v>
      </c>
      <c r="E47" s="295">
        <f t="shared" si="13"/>
        <v>1.372465038209897E-2</v>
      </c>
      <c r="F47" s="67">
        <f t="shared" si="18"/>
        <v>-9.5729160707134262E-2</v>
      </c>
      <c r="H47" s="25">
        <v>604.97300000000007</v>
      </c>
      <c r="I47" s="188">
        <v>570.93099999999993</v>
      </c>
      <c r="J47" s="345">
        <f t="shared" si="14"/>
        <v>2.3708339453362405E-2</v>
      </c>
      <c r="K47" s="295">
        <f t="shared" si="15"/>
        <v>1.9245354087029105E-2</v>
      </c>
      <c r="L47" s="67">
        <f t="shared" si="16"/>
        <v>-5.6270279830670358E-2</v>
      </c>
      <c r="N47" s="40">
        <f t="shared" si="17"/>
        <v>2.8842849514655682</v>
      </c>
      <c r="O47" s="201">
        <f t="shared" si="17"/>
        <v>3.0101439876838065</v>
      </c>
      <c r="P47" s="67">
        <f t="shared" si="7"/>
        <v>4.3636131081392159E-2</v>
      </c>
    </row>
    <row r="48" spans="1:16" ht="20.100000000000001" customHeight="1" x14ac:dyDescent="0.25">
      <c r="A48" s="45" t="s">
        <v>162</v>
      </c>
      <c r="B48" s="25">
        <v>2342.4299999999998</v>
      </c>
      <c r="C48" s="188">
        <v>1888.79</v>
      </c>
      <c r="D48" s="345">
        <f t="shared" si="12"/>
        <v>1.9953564941871841E-2</v>
      </c>
      <c r="E48" s="295">
        <f t="shared" si="13"/>
        <v>1.3667485142645722E-2</v>
      </c>
      <c r="F48" s="67">
        <f t="shared" si="18"/>
        <v>-0.19366213718232772</v>
      </c>
      <c r="H48" s="25">
        <v>629.88499999999999</v>
      </c>
      <c r="I48" s="188">
        <v>521.8950000000001</v>
      </c>
      <c r="J48" s="345">
        <f t="shared" si="14"/>
        <v>2.4684617985564938E-2</v>
      </c>
      <c r="K48" s="295">
        <f t="shared" si="15"/>
        <v>1.7592413218497607E-2</v>
      </c>
      <c r="L48" s="67">
        <f t="shared" si="16"/>
        <v>-0.17144399374488978</v>
      </c>
      <c r="N48" s="40">
        <f t="shared" si="17"/>
        <v>2.6890237915327249</v>
      </c>
      <c r="O48" s="201">
        <f t="shared" si="17"/>
        <v>2.7631181867756611</v>
      </c>
      <c r="P48" s="67">
        <f t="shared" si="7"/>
        <v>2.755438441126732E-2</v>
      </c>
    </row>
    <row r="49" spans="1:16" ht="20.100000000000001" customHeight="1" x14ac:dyDescent="0.25">
      <c r="A49" s="45" t="s">
        <v>161</v>
      </c>
      <c r="B49" s="25">
        <v>1066.1500000000001</v>
      </c>
      <c r="C49" s="188">
        <v>1183.25</v>
      </c>
      <c r="D49" s="345">
        <f t="shared" si="12"/>
        <v>9.0818053315474389E-3</v>
      </c>
      <c r="E49" s="295">
        <f t="shared" si="13"/>
        <v>8.5621227320324383E-3</v>
      </c>
      <c r="F49" s="67">
        <f t="shared" si="18"/>
        <v>0.10983445106223318</v>
      </c>
      <c r="H49" s="25">
        <v>268.18600000000004</v>
      </c>
      <c r="I49" s="188">
        <v>320.26500000000004</v>
      </c>
      <c r="J49" s="345">
        <f t="shared" si="14"/>
        <v>1.0509964452363081E-2</v>
      </c>
      <c r="K49" s="295">
        <f t="shared" si="15"/>
        <v>1.0795723698104286E-2</v>
      </c>
      <c r="L49" s="67">
        <f t="shared" si="16"/>
        <v>0.19418985331076194</v>
      </c>
      <c r="N49" s="40">
        <f t="shared" si="17"/>
        <v>2.5154621769919805</v>
      </c>
      <c r="O49" s="201">
        <f t="shared" si="17"/>
        <v>2.7066553982674839</v>
      </c>
      <c r="P49" s="67">
        <f t="shared" si="7"/>
        <v>7.6007193836694673E-2</v>
      </c>
    </row>
    <row r="50" spans="1:16" ht="20.100000000000001" customHeight="1" x14ac:dyDescent="0.25">
      <c r="A50" s="45" t="s">
        <v>164</v>
      </c>
      <c r="B50" s="25">
        <v>1631.7199999999998</v>
      </c>
      <c r="C50" s="188">
        <v>1397.86</v>
      </c>
      <c r="D50" s="345">
        <f t="shared" si="12"/>
        <v>1.3899510758891884E-2</v>
      </c>
      <c r="E50" s="295">
        <f t="shared" si="13"/>
        <v>1.0115063496470622E-2</v>
      </c>
      <c r="F50" s="67">
        <f t="shared" si="18"/>
        <v>-0.14332115804182086</v>
      </c>
      <c r="H50" s="25">
        <v>374.78399999999999</v>
      </c>
      <c r="I50" s="188">
        <v>318.13199999999995</v>
      </c>
      <c r="J50" s="345">
        <f t="shared" si="14"/>
        <v>1.4687442734946807E-2</v>
      </c>
      <c r="K50" s="295">
        <f t="shared" si="15"/>
        <v>1.0723822995098782E-2</v>
      </c>
      <c r="L50" s="67">
        <f t="shared" si="16"/>
        <v>-0.15115906762295095</v>
      </c>
      <c r="N50" s="40">
        <f t="shared" si="17"/>
        <v>2.2968646581521344</v>
      </c>
      <c r="O50" s="201">
        <f t="shared" si="17"/>
        <v>2.2758502282059716</v>
      </c>
      <c r="P50" s="67">
        <f t="shared" si="7"/>
        <v>-9.1491807632536858E-3</v>
      </c>
    </row>
    <row r="51" spans="1:16" ht="20.100000000000001" customHeight="1" x14ac:dyDescent="0.25">
      <c r="A51" s="45" t="s">
        <v>168</v>
      </c>
      <c r="B51" s="25">
        <v>934.73</v>
      </c>
      <c r="C51" s="188">
        <v>738.62000000000012</v>
      </c>
      <c r="D51" s="345">
        <f t="shared" si="12"/>
        <v>7.9623279065397321E-3</v>
      </c>
      <c r="E51" s="295">
        <f t="shared" si="13"/>
        <v>5.3447328056909372E-3</v>
      </c>
      <c r="F51" s="67">
        <f t="shared" si="18"/>
        <v>-0.20980390059161458</v>
      </c>
      <c r="H51" s="25">
        <v>226.87400000000002</v>
      </c>
      <c r="I51" s="188">
        <v>203.74100000000001</v>
      </c>
      <c r="J51" s="345">
        <f t="shared" si="14"/>
        <v>8.8909848954286264E-3</v>
      </c>
      <c r="K51" s="295">
        <f t="shared" si="15"/>
        <v>6.8678486315253461E-3</v>
      </c>
      <c r="L51" s="67">
        <f t="shared" si="16"/>
        <v>-0.10196408579211372</v>
      </c>
      <c r="N51" s="40">
        <f t="shared" si="17"/>
        <v>2.4271607843976337</v>
      </c>
      <c r="O51" s="201">
        <f t="shared" si="17"/>
        <v>2.7584008014946795</v>
      </c>
      <c r="P51" s="67">
        <f t="shared" si="7"/>
        <v>0.13647221857997019</v>
      </c>
    </row>
    <row r="52" spans="1:16" ht="20.100000000000001" customHeight="1" x14ac:dyDescent="0.25">
      <c r="A52" s="45" t="s">
        <v>167</v>
      </c>
      <c r="B52" s="25">
        <v>727.30000000000007</v>
      </c>
      <c r="C52" s="188">
        <v>706.71999999999991</v>
      </c>
      <c r="D52" s="345">
        <f t="shared" si="12"/>
        <v>6.1953730878717365E-3</v>
      </c>
      <c r="E52" s="295">
        <f t="shared" si="13"/>
        <v>5.1139010159999701E-3</v>
      </c>
      <c r="F52" s="67">
        <f t="shared" si="18"/>
        <v>-2.8296438883542076E-2</v>
      </c>
      <c r="H52" s="25">
        <v>170.44099999999997</v>
      </c>
      <c r="I52" s="188">
        <v>169.32699999999997</v>
      </c>
      <c r="J52" s="345">
        <f t="shared" si="14"/>
        <v>6.6794271558739656E-3</v>
      </c>
      <c r="K52" s="295">
        <f t="shared" si="15"/>
        <v>5.7077966890821778E-3</v>
      </c>
      <c r="L52" s="67">
        <f t="shared" si="16"/>
        <v>-6.535986059692237E-3</v>
      </c>
      <c r="N52" s="40">
        <f t="shared" si="17"/>
        <v>2.3434758696548874</v>
      </c>
      <c r="O52" s="201">
        <f t="shared" si="17"/>
        <v>2.3959559655875027</v>
      </c>
      <c r="P52" s="67">
        <f t="shared" si="7"/>
        <v>2.239412686606573E-2</v>
      </c>
    </row>
    <row r="53" spans="1:16" ht="20.100000000000001" customHeight="1" x14ac:dyDescent="0.25">
      <c r="A53" s="45" t="s">
        <v>165</v>
      </c>
      <c r="B53" s="25">
        <v>562.59</v>
      </c>
      <c r="C53" s="188">
        <v>598.5</v>
      </c>
      <c r="D53" s="345">
        <f t="shared" si="12"/>
        <v>4.7923208380389933E-3</v>
      </c>
      <c r="E53" s="295">
        <f t="shared" si="13"/>
        <v>4.3308095965530653E-3</v>
      </c>
      <c r="F53" s="67">
        <f t="shared" si="18"/>
        <v>6.3829787234042493E-2</v>
      </c>
      <c r="H53" s="25">
        <v>140.93200000000002</v>
      </c>
      <c r="I53" s="188">
        <v>146.27399999999997</v>
      </c>
      <c r="J53" s="345">
        <f t="shared" si="14"/>
        <v>5.5229963913121256E-3</v>
      </c>
      <c r="K53" s="295">
        <f t="shared" si="15"/>
        <v>4.9307095318455209E-3</v>
      </c>
      <c r="L53" s="67">
        <f t="shared" si="16"/>
        <v>3.7904805154258474E-2</v>
      </c>
      <c r="N53" s="40">
        <f t="shared" si="17"/>
        <v>2.5050569686627924</v>
      </c>
      <c r="O53" s="201">
        <f t="shared" si="17"/>
        <v>2.4440100250626564</v>
      </c>
      <c r="P53" s="67">
        <f t="shared" si="7"/>
        <v>-2.4369483154997078E-2</v>
      </c>
    </row>
    <row r="54" spans="1:16" ht="20.100000000000001" customHeight="1" x14ac:dyDescent="0.25">
      <c r="A54" s="45" t="s">
        <v>169</v>
      </c>
      <c r="B54" s="25">
        <v>318.28000000000003</v>
      </c>
      <c r="C54" s="188">
        <v>326.28000000000003</v>
      </c>
      <c r="D54" s="345">
        <f t="shared" si="12"/>
        <v>2.7112104309195877E-3</v>
      </c>
      <c r="E54" s="295">
        <f t="shared" si="13"/>
        <v>2.3609967504817616E-3</v>
      </c>
      <c r="F54" s="67">
        <f t="shared" si="18"/>
        <v>2.5135101168782203E-2</v>
      </c>
      <c r="H54" s="25">
        <v>83.547999999999988</v>
      </c>
      <c r="I54" s="188">
        <v>86.833999999999989</v>
      </c>
      <c r="J54" s="345">
        <f t="shared" si="14"/>
        <v>3.2741698301403891E-3</v>
      </c>
      <c r="K54" s="295">
        <f t="shared" si="15"/>
        <v>2.9270631246036479E-3</v>
      </c>
      <c r="L54" s="67">
        <f t="shared" si="16"/>
        <v>3.933068415761002E-2</v>
      </c>
      <c r="N54" s="40">
        <f t="shared" si="17"/>
        <v>2.6249842905617689</v>
      </c>
      <c r="O54" s="201">
        <f t="shared" si="17"/>
        <v>2.6613338237096968</v>
      </c>
      <c r="P54" s="67">
        <f t="shared" si="7"/>
        <v>1.3847524070381726E-2</v>
      </c>
    </row>
    <row r="55" spans="1:16" ht="20.100000000000001" customHeight="1" x14ac:dyDescent="0.25">
      <c r="A55" s="45" t="s">
        <v>195</v>
      </c>
      <c r="B55" s="25"/>
      <c r="C55" s="188">
        <v>143.35000000000002</v>
      </c>
      <c r="D55" s="345">
        <f t="shared" si="12"/>
        <v>0</v>
      </c>
      <c r="E55" s="295">
        <f t="shared" si="13"/>
        <v>1.0372958323573635E-3</v>
      </c>
      <c r="F55" s="67"/>
      <c r="H55" s="25"/>
      <c r="I55" s="188">
        <v>64.123000000000005</v>
      </c>
      <c r="J55" s="345">
        <f t="shared" si="14"/>
        <v>0</v>
      </c>
      <c r="K55" s="295">
        <f t="shared" si="15"/>
        <v>2.1615043501273666E-3</v>
      </c>
      <c r="L55" s="67"/>
      <c r="N55" s="40"/>
      <c r="O55" s="201">
        <f t="shared" ref="O55:O56" si="19">(I55/C55)*10</f>
        <v>4.4731775374956397</v>
      </c>
      <c r="P55" s="67"/>
    </row>
    <row r="56" spans="1:16" ht="20.100000000000001" customHeight="1" x14ac:dyDescent="0.25">
      <c r="A56" s="45" t="s">
        <v>196</v>
      </c>
      <c r="B56" s="25">
        <v>57.75</v>
      </c>
      <c r="C56" s="188">
        <v>136.44999999999999</v>
      </c>
      <c r="D56" s="345">
        <f t="shared" si="12"/>
        <v>4.9193289677518595E-4</v>
      </c>
      <c r="E56" s="295">
        <f t="shared" si="13"/>
        <v>9.8736669916401959E-4</v>
      </c>
      <c r="F56" s="67">
        <f t="shared" si="18"/>
        <v>1.3627705627705626</v>
      </c>
      <c r="H56" s="25">
        <v>23.702999999999996</v>
      </c>
      <c r="I56" s="188">
        <v>53.501000000000005</v>
      </c>
      <c r="J56" s="345">
        <f t="shared" si="14"/>
        <v>9.2889892617199266E-4</v>
      </c>
      <c r="K56" s="295">
        <f t="shared" si="15"/>
        <v>1.8034503101252942E-3</v>
      </c>
      <c r="L56" s="67">
        <f t="shared" ref="L56" si="20">(I56-H56)/H56</f>
        <v>1.2571404463570017</v>
      </c>
      <c r="N56" s="40">
        <f t="shared" ref="N56" si="21">(H56/B56)*10</f>
        <v>4.1044155844155839</v>
      </c>
      <c r="O56" s="201">
        <f t="shared" si="19"/>
        <v>3.9209234151703924</v>
      </c>
      <c r="P56" s="67">
        <f t="shared" ref="P56" si="22">(O56-N56)/N56</f>
        <v>-4.4706040475508607E-2</v>
      </c>
    </row>
    <row r="57" spans="1:16" ht="20.100000000000001" customHeight="1" x14ac:dyDescent="0.25">
      <c r="A57" s="45" t="s">
        <v>194</v>
      </c>
      <c r="B57" s="25">
        <v>161.22</v>
      </c>
      <c r="C57" s="188">
        <v>166.74</v>
      </c>
      <c r="D57" s="345">
        <f t="shared" si="12"/>
        <v>1.3733233180622593E-3</v>
      </c>
      <c r="E57" s="295">
        <f t="shared" si="13"/>
        <v>1.2065483577765384E-3</v>
      </c>
      <c r="F57" s="67">
        <f t="shared" si="18"/>
        <v>3.4238928172683356E-2</v>
      </c>
      <c r="H57" s="25">
        <v>47.126999999999995</v>
      </c>
      <c r="I57" s="188">
        <v>48.104999999999997</v>
      </c>
      <c r="J57" s="345">
        <f t="shared" si="14"/>
        <v>1.8468640971061681E-3</v>
      </c>
      <c r="K57" s="295">
        <f t="shared" si="15"/>
        <v>1.6215580487949246E-3</v>
      </c>
      <c r="L57" s="67">
        <f t="shared" si="16"/>
        <v>2.0752434909924282E-2</v>
      </c>
      <c r="N57" s="40">
        <f t="shared" ref="N57:N58" si="23">(H57/B57)*10</f>
        <v>2.9231484927428357</v>
      </c>
      <c r="O57" s="201">
        <f t="shared" ref="O57:O58" si="24">(I57/C57)*10</f>
        <v>2.8850305865419212</v>
      </c>
      <c r="P57" s="67">
        <f t="shared" ref="P57:P58" si="25">(O57-N57)/N57</f>
        <v>-1.3040017055427747E-2</v>
      </c>
    </row>
    <row r="58" spans="1:16" ht="20.100000000000001" customHeight="1" x14ac:dyDescent="0.25">
      <c r="A58" s="45" t="s">
        <v>211</v>
      </c>
      <c r="B58" s="25">
        <v>88.83</v>
      </c>
      <c r="C58" s="188">
        <v>110.58</v>
      </c>
      <c r="D58" s="345">
        <f t="shared" si="12"/>
        <v>7.5668223758510421E-4</v>
      </c>
      <c r="E58" s="295">
        <f t="shared" si="13"/>
        <v>8.0016863022028067E-4</v>
      </c>
      <c r="F58" s="67">
        <f t="shared" si="18"/>
        <v>0.24484971293481933</v>
      </c>
      <c r="H58" s="25">
        <v>27.213999999999999</v>
      </c>
      <c r="I58" s="188">
        <v>36.177</v>
      </c>
      <c r="J58" s="345">
        <f t="shared" si="14"/>
        <v>1.066491810186247E-3</v>
      </c>
      <c r="K58" s="295">
        <f t="shared" si="15"/>
        <v>1.2194804184856875E-3</v>
      </c>
      <c r="L58" s="67">
        <f t="shared" si="16"/>
        <v>0.32935253913426915</v>
      </c>
      <c r="N58" s="40">
        <f t="shared" si="23"/>
        <v>3.0636046380727233</v>
      </c>
      <c r="O58" s="201">
        <f t="shared" si="24"/>
        <v>3.2715680954964732</v>
      </c>
      <c r="P58" s="67">
        <f t="shared" si="25"/>
        <v>6.788195018355149E-2</v>
      </c>
    </row>
    <row r="59" spans="1:16" ht="20.100000000000001" customHeight="1" x14ac:dyDescent="0.25">
      <c r="A59" s="45" t="s">
        <v>163</v>
      </c>
      <c r="B59" s="25">
        <v>35.489999999999995</v>
      </c>
      <c r="C59" s="188">
        <v>52.44</v>
      </c>
      <c r="D59" s="345">
        <f t="shared" si="12"/>
        <v>3.0231512565456878E-4</v>
      </c>
      <c r="E59" s="295">
        <f t="shared" si="13"/>
        <v>3.7946141226941142E-4</v>
      </c>
      <c r="F59" s="67">
        <f t="shared" si="18"/>
        <v>0.47759932375317005</v>
      </c>
      <c r="H59" s="25">
        <v>16</v>
      </c>
      <c r="I59" s="188">
        <v>22.681999999999995</v>
      </c>
      <c r="J59" s="345">
        <f t="shared" si="14"/>
        <v>6.2702538998236023E-4</v>
      </c>
      <c r="K59" s="295">
        <f t="shared" si="15"/>
        <v>7.6458122155215625E-4</v>
      </c>
      <c r="L59" s="67">
        <f t="shared" si="16"/>
        <v>0.41762499999999969</v>
      </c>
      <c r="N59" s="40">
        <f t="shared" ref="N59" si="26">(H59/B59)*10</f>
        <v>4.5083122006198932</v>
      </c>
      <c r="O59" s="201">
        <f t="shared" ref="O59" si="27">(I59/C59)*10</f>
        <v>4.3253241800152544</v>
      </c>
      <c r="P59" s="67">
        <f t="shared" ref="P59" si="28">(O59-N59)/N59</f>
        <v>-4.0589030320366447E-2</v>
      </c>
    </row>
    <row r="60" spans="1:16" ht="20.100000000000001" customHeight="1" thickBot="1" x14ac:dyDescent="0.3">
      <c r="A60" s="14" t="s">
        <v>17</v>
      </c>
      <c r="B60" s="260">
        <f>B61-SUM(B39:B59)</f>
        <v>178.88000000003376</v>
      </c>
      <c r="C60" s="28">
        <f>C61-SUM(C39:C59)</f>
        <v>94.590000000054715</v>
      </c>
      <c r="D60" s="345">
        <f t="shared" si="12"/>
        <v>1.5237568238123268E-3</v>
      </c>
      <c r="E60" s="295">
        <f t="shared" si="13"/>
        <v>6.8446329112479773E-4</v>
      </c>
      <c r="F60" s="67">
        <f t="shared" si="18"/>
        <v>-0.47120974955256673</v>
      </c>
      <c r="H60" s="260">
        <f>H61-SUM(H39:H59)</f>
        <v>46.114999999994325</v>
      </c>
      <c r="I60" s="28">
        <f>I61-SUM(I39:I59)</f>
        <v>34.231999999996333</v>
      </c>
      <c r="J60" s="345">
        <f t="shared" si="14"/>
        <v>1.8072047411895615E-3</v>
      </c>
      <c r="K60" s="295">
        <f t="shared" si="15"/>
        <v>1.1539169551261182E-3</v>
      </c>
      <c r="L60" s="67">
        <f t="shared" si="16"/>
        <v>-0.25768188225088268</v>
      </c>
      <c r="N60" s="40">
        <f t="shared" si="17"/>
        <v>2.5779852415018794</v>
      </c>
      <c r="O60" s="201">
        <f t="shared" si="17"/>
        <v>3.6189872079476193</v>
      </c>
      <c r="P60" s="67">
        <f t="shared" si="7"/>
        <v>0.40380447090506782</v>
      </c>
    </row>
    <row r="61" spans="1:16" ht="26.25" customHeight="1" thickBot="1" x14ac:dyDescent="0.3">
      <c r="A61" s="18" t="s">
        <v>18</v>
      </c>
      <c r="B61" s="47">
        <v>117394.06000000003</v>
      </c>
      <c r="C61" s="199">
        <v>138195.87000000002</v>
      </c>
      <c r="D61" s="351">
        <f>SUM(D39:D60)</f>
        <v>1</v>
      </c>
      <c r="E61" s="352">
        <f>SUM(E39:E60)</f>
        <v>1</v>
      </c>
      <c r="F61" s="72">
        <f t="shared" si="18"/>
        <v>0.17719644418124728</v>
      </c>
      <c r="G61" s="2"/>
      <c r="H61" s="47">
        <v>25517.307999999997</v>
      </c>
      <c r="I61" s="199">
        <v>29665.913000000004</v>
      </c>
      <c r="J61" s="351">
        <f>SUM(J39:J60)</f>
        <v>1</v>
      </c>
      <c r="K61" s="352">
        <f>SUM(K39:K60)</f>
        <v>0.99999999999999989</v>
      </c>
      <c r="L61" s="72">
        <f t="shared" si="16"/>
        <v>0.16258004175048588</v>
      </c>
      <c r="M61" s="2"/>
      <c r="N61" s="35">
        <f t="shared" si="17"/>
        <v>2.1736455830899786</v>
      </c>
      <c r="O61" s="194">
        <f t="shared" si="17"/>
        <v>2.1466569876509336</v>
      </c>
      <c r="P61" s="72">
        <f t="shared" si="7"/>
        <v>-1.2416281499157248E-2</v>
      </c>
    </row>
    <row r="63" spans="1:16" ht="15.75" thickBot="1" x14ac:dyDescent="0.3"/>
    <row r="64" spans="1:16" x14ac:dyDescent="0.25">
      <c r="A64" s="475" t="s">
        <v>15</v>
      </c>
      <c r="B64" s="462" t="s">
        <v>1</v>
      </c>
      <c r="C64" s="458"/>
      <c r="D64" s="462" t="s">
        <v>116</v>
      </c>
      <c r="E64" s="458"/>
      <c r="F64" s="176" t="s">
        <v>0</v>
      </c>
      <c r="H64" s="473" t="s">
        <v>19</v>
      </c>
      <c r="I64" s="474"/>
      <c r="J64" s="462" t="s">
        <v>116</v>
      </c>
      <c r="K64" s="463"/>
      <c r="L64" s="176" t="s">
        <v>0</v>
      </c>
      <c r="N64" s="470" t="s">
        <v>22</v>
      </c>
      <c r="O64" s="458"/>
      <c r="P64" s="176" t="s">
        <v>0</v>
      </c>
    </row>
    <row r="65" spans="1:16" x14ac:dyDescent="0.25">
      <c r="A65" s="476"/>
      <c r="B65" s="465" t="str">
        <f>B5</f>
        <v>jan-set</v>
      </c>
      <c r="C65" s="467"/>
      <c r="D65" s="465" t="str">
        <f>B5</f>
        <v>jan-set</v>
      </c>
      <c r="E65" s="467"/>
      <c r="F65" s="177" t="str">
        <f>F37</f>
        <v>2021/2020</v>
      </c>
      <c r="H65" s="468" t="str">
        <f>B5</f>
        <v>jan-set</v>
      </c>
      <c r="I65" s="467"/>
      <c r="J65" s="465" t="str">
        <f>B5</f>
        <v>jan-set</v>
      </c>
      <c r="K65" s="466"/>
      <c r="L65" s="177" t="str">
        <f>L37</f>
        <v>2021/2020</v>
      </c>
      <c r="N65" s="468" t="str">
        <f>B5</f>
        <v>jan-set</v>
      </c>
      <c r="O65" s="466"/>
      <c r="P65" s="177" t="str">
        <f>P37</f>
        <v>2021/2020</v>
      </c>
    </row>
    <row r="66" spans="1:16" ht="19.5" customHeight="1" thickBot="1" x14ac:dyDescent="0.3">
      <c r="A66" s="477"/>
      <c r="B66" s="120">
        <f>B6</f>
        <v>2020</v>
      </c>
      <c r="C66" s="180">
        <f>C6</f>
        <v>2021</v>
      </c>
      <c r="D66" s="120">
        <f>B6</f>
        <v>2020</v>
      </c>
      <c r="E66" s="180">
        <f>C6</f>
        <v>2021</v>
      </c>
      <c r="F66" s="178" t="s">
        <v>1</v>
      </c>
      <c r="H66" s="31">
        <f>B6</f>
        <v>2020</v>
      </c>
      <c r="I66" s="180">
        <f>C6</f>
        <v>2021</v>
      </c>
      <c r="J66" s="120">
        <f>B6</f>
        <v>2020</v>
      </c>
      <c r="K66" s="180">
        <f>C6</f>
        <v>2021</v>
      </c>
      <c r="L66" s="357">
        <v>1000</v>
      </c>
      <c r="N66" s="31">
        <f>B6</f>
        <v>2020</v>
      </c>
      <c r="O66" s="180">
        <f>C6</f>
        <v>2021</v>
      </c>
      <c r="P66" s="178"/>
    </row>
    <row r="67" spans="1:16" ht="20.100000000000001" customHeight="1" x14ac:dyDescent="0.25">
      <c r="A67" s="45" t="s">
        <v>181</v>
      </c>
      <c r="B67" s="46">
        <v>50693.509999999995</v>
      </c>
      <c r="C67" s="195">
        <v>54268.140000000007</v>
      </c>
      <c r="D67" s="345">
        <f>B67/$B$95</f>
        <v>0.39980202928266256</v>
      </c>
      <c r="E67" s="344">
        <f>C67/$C$95</f>
        <v>0.4043163422265118</v>
      </c>
      <c r="F67" s="76">
        <f t="shared" ref="F67:F93" si="29">(C67-B67)/B67</f>
        <v>7.0514549101058741E-2</v>
      </c>
      <c r="H67" s="25">
        <v>13678.435000000001</v>
      </c>
      <c r="I67" s="195">
        <v>14407.599000000002</v>
      </c>
      <c r="J67" s="343">
        <f>H67/$H$95</f>
        <v>0.42165511477930001</v>
      </c>
      <c r="K67" s="344">
        <f>I67/$I$95</f>
        <v>0.41709627601517946</v>
      </c>
      <c r="L67" s="76">
        <f t="shared" ref="L67:L95" si="30">(I67-H67)/H67</f>
        <v>5.3307560404388409E-2</v>
      </c>
      <c r="N67" s="49">
        <f t="shared" ref="N67:O95" si="31">(H67/B67)*10</f>
        <v>2.6982615723393395</v>
      </c>
      <c r="O67" s="197">
        <f t="shared" si="31"/>
        <v>2.6548908807267022</v>
      </c>
      <c r="P67" s="76">
        <f t="shared" si="7"/>
        <v>-1.6073568277161415E-2</v>
      </c>
    </row>
    <row r="68" spans="1:16" ht="20.100000000000001" customHeight="1" x14ac:dyDescent="0.25">
      <c r="A68" s="45" t="s">
        <v>183</v>
      </c>
      <c r="B68" s="25">
        <v>19818.830000000002</v>
      </c>
      <c r="C68" s="188">
        <v>21216.23</v>
      </c>
      <c r="D68" s="345">
        <f t="shared" ref="D68:D94" si="32">B68/$B$95</f>
        <v>0.15630419854549651</v>
      </c>
      <c r="E68" s="295">
        <f t="shared" ref="E68:E94" si="33">C68/$C$95</f>
        <v>0.1580682239972917</v>
      </c>
      <c r="F68" s="67">
        <f t="shared" si="29"/>
        <v>7.0508703086912677E-2</v>
      </c>
      <c r="H68" s="25">
        <v>4286.9339999999993</v>
      </c>
      <c r="I68" s="188">
        <v>4706.1909999999998</v>
      </c>
      <c r="J68" s="294">
        <f t="shared" ref="J68:J95" si="34">H68/$H$95</f>
        <v>0.1321501800331166</v>
      </c>
      <c r="K68" s="295">
        <f t="shared" ref="K68:K95" si="35">I68/$I$95</f>
        <v>0.13624301594708133</v>
      </c>
      <c r="L68" s="67">
        <f t="shared" si="30"/>
        <v>9.7798799794911837E-2</v>
      </c>
      <c r="N68" s="48">
        <f t="shared" si="31"/>
        <v>2.1630610888735604</v>
      </c>
      <c r="O68" s="191">
        <f t="shared" si="31"/>
        <v>2.2182032340335676</v>
      </c>
      <c r="P68" s="67">
        <f t="shared" si="7"/>
        <v>2.5492643478101245E-2</v>
      </c>
    </row>
    <row r="69" spans="1:16" ht="20.100000000000001" customHeight="1" x14ac:dyDescent="0.25">
      <c r="A69" s="45" t="s">
        <v>184</v>
      </c>
      <c r="B69" s="25">
        <v>12092.910000000002</v>
      </c>
      <c r="C69" s="188">
        <v>12885.09</v>
      </c>
      <c r="D69" s="345">
        <f t="shared" si="32"/>
        <v>9.5372562640318334E-2</v>
      </c>
      <c r="E69" s="295">
        <f t="shared" si="33"/>
        <v>9.5998360328166846E-2</v>
      </c>
      <c r="F69" s="67">
        <f t="shared" si="29"/>
        <v>6.5507805813488931E-2</v>
      </c>
      <c r="H69" s="25">
        <v>3599.0390000000007</v>
      </c>
      <c r="I69" s="188">
        <v>4077.9359999999997</v>
      </c>
      <c r="J69" s="294">
        <f t="shared" si="34"/>
        <v>0.11094494382143698</v>
      </c>
      <c r="K69" s="295">
        <f t="shared" si="35"/>
        <v>0.11805519569417752</v>
      </c>
      <c r="L69" s="67">
        <f t="shared" si="30"/>
        <v>0.13306246473016795</v>
      </c>
      <c r="N69" s="48">
        <f t="shared" si="31"/>
        <v>2.9761562766943603</v>
      </c>
      <c r="O69" s="191">
        <f t="shared" si="31"/>
        <v>3.1648486739324291</v>
      </c>
      <c r="P69" s="67">
        <f t="shared" si="7"/>
        <v>6.3401374019126058E-2</v>
      </c>
    </row>
    <row r="70" spans="1:16" ht="20.100000000000001" customHeight="1" x14ac:dyDescent="0.25">
      <c r="A70" s="45" t="s">
        <v>182</v>
      </c>
      <c r="B70" s="25">
        <v>16820.879999999997</v>
      </c>
      <c r="C70" s="188">
        <v>13489.539999999999</v>
      </c>
      <c r="D70" s="345">
        <f t="shared" si="32"/>
        <v>0.13266041271003237</v>
      </c>
      <c r="E70" s="295">
        <f t="shared" si="33"/>
        <v>0.10050172110409937</v>
      </c>
      <c r="F70" s="67">
        <f t="shared" si="29"/>
        <v>-0.19804790236896042</v>
      </c>
      <c r="H70" s="25">
        <v>3769.3579999999993</v>
      </c>
      <c r="I70" s="188">
        <v>3151.7820000000002</v>
      </c>
      <c r="J70" s="294">
        <f t="shared" si="34"/>
        <v>0.11619524310597465</v>
      </c>
      <c r="K70" s="295">
        <f t="shared" si="35"/>
        <v>9.1243276205263221E-2</v>
      </c>
      <c r="L70" s="67">
        <f t="shared" si="30"/>
        <v>-0.16384116340236168</v>
      </c>
      <c r="N70" s="48">
        <f t="shared" si="31"/>
        <v>2.2408803820014174</v>
      </c>
      <c r="O70" s="191">
        <f t="shared" si="31"/>
        <v>2.3364636599913711</v>
      </c>
      <c r="P70" s="67">
        <f t="shared" si="7"/>
        <v>4.2654341908506761E-2</v>
      </c>
    </row>
    <row r="71" spans="1:16" ht="20.100000000000001" customHeight="1" x14ac:dyDescent="0.25">
      <c r="A71" s="45" t="s">
        <v>185</v>
      </c>
      <c r="B71" s="25">
        <v>7612.43</v>
      </c>
      <c r="C71" s="188">
        <v>6864.6900000000005</v>
      </c>
      <c r="D71" s="345">
        <f t="shared" si="32"/>
        <v>6.003657986539538E-2</v>
      </c>
      <c r="E71" s="295">
        <f t="shared" si="33"/>
        <v>5.1144305873002345E-2</v>
      </c>
      <c r="F71" s="67">
        <f t="shared" si="29"/>
        <v>-9.8226190585660525E-2</v>
      </c>
      <c r="H71" s="25">
        <v>1999.1659999999999</v>
      </c>
      <c r="I71" s="188">
        <v>1903.6</v>
      </c>
      <c r="J71" s="294">
        <f t="shared" si="34"/>
        <v>6.1626828595001841E-2</v>
      </c>
      <c r="K71" s="295">
        <f t="shared" si="35"/>
        <v>5.5108729152060346E-2</v>
      </c>
      <c r="L71" s="67">
        <f t="shared" si="30"/>
        <v>-4.7802933823404378E-2</v>
      </c>
      <c r="N71" s="48">
        <f t="shared" si="31"/>
        <v>2.6261863820094238</v>
      </c>
      <c r="O71" s="191">
        <f t="shared" si="31"/>
        <v>2.7730312657964156</v>
      </c>
      <c r="P71" s="67">
        <f t="shared" ref="P71:P85" si="36">(O71-N71)/N71</f>
        <v>5.5915636754857279E-2</v>
      </c>
    </row>
    <row r="72" spans="1:16" ht="20.100000000000001" customHeight="1" x14ac:dyDescent="0.25">
      <c r="A72" s="45" t="s">
        <v>190</v>
      </c>
      <c r="B72" s="25">
        <v>3434.3699999999994</v>
      </c>
      <c r="C72" s="188">
        <v>4486.5099999999993</v>
      </c>
      <c r="D72" s="345">
        <f t="shared" si="32"/>
        <v>2.7085678133305383E-2</v>
      </c>
      <c r="E72" s="295">
        <f t="shared" si="33"/>
        <v>3.3426045421174694E-2</v>
      </c>
      <c r="F72" s="67">
        <f t="shared" si="29"/>
        <v>0.30635604201061623</v>
      </c>
      <c r="H72" s="25">
        <v>870.44900000000007</v>
      </c>
      <c r="I72" s="188">
        <v>1154.261</v>
      </c>
      <c r="J72" s="294">
        <f t="shared" si="34"/>
        <v>2.6832694895616852E-2</v>
      </c>
      <c r="K72" s="295">
        <f t="shared" si="35"/>
        <v>3.3415558320963608E-2</v>
      </c>
      <c r="L72" s="67">
        <f t="shared" si="30"/>
        <v>0.32605241662636164</v>
      </c>
      <c r="N72" s="48">
        <f t="shared" si="31"/>
        <v>2.5345230711891853</v>
      </c>
      <c r="O72" s="191">
        <f t="shared" si="31"/>
        <v>2.5727369380654452</v>
      </c>
      <c r="P72" s="67">
        <f t="shared" si="36"/>
        <v>1.5077340313311958E-2</v>
      </c>
    </row>
    <row r="73" spans="1:16" ht="20.100000000000001" customHeight="1" x14ac:dyDescent="0.25">
      <c r="A73" s="45" t="s">
        <v>189</v>
      </c>
      <c r="B73" s="25">
        <v>4063.4499999999994</v>
      </c>
      <c r="C73" s="188">
        <v>4462</v>
      </c>
      <c r="D73" s="345">
        <f t="shared" si="32"/>
        <v>3.2047012643011602E-2</v>
      </c>
      <c r="E73" s="295">
        <f t="shared" si="33"/>
        <v>3.324343747573983E-2</v>
      </c>
      <c r="F73" s="67">
        <f t="shared" si="29"/>
        <v>9.8081679361134183E-2</v>
      </c>
      <c r="H73" s="25">
        <v>832.8900000000001</v>
      </c>
      <c r="I73" s="188">
        <v>979.74700000000007</v>
      </c>
      <c r="J73" s="294">
        <f t="shared" si="34"/>
        <v>2.5674891063819157E-2</v>
      </c>
      <c r="K73" s="295">
        <f t="shared" si="35"/>
        <v>2.8363423019827524E-2</v>
      </c>
      <c r="L73" s="67">
        <f t="shared" si="30"/>
        <v>0.17632220341221524</v>
      </c>
      <c r="N73" s="48">
        <f t="shared" si="31"/>
        <v>2.0497114520912039</v>
      </c>
      <c r="O73" s="191">
        <f t="shared" si="31"/>
        <v>2.1957575078440166</v>
      </c>
      <c r="P73" s="67">
        <f t="shared" si="36"/>
        <v>7.1252007497840844E-2</v>
      </c>
    </row>
    <row r="74" spans="1:16" ht="20.100000000000001" customHeight="1" x14ac:dyDescent="0.25">
      <c r="A74" s="45" t="s">
        <v>188</v>
      </c>
      <c r="B74" s="25">
        <v>1538.81</v>
      </c>
      <c r="C74" s="188">
        <v>1753.12</v>
      </c>
      <c r="D74" s="345">
        <f t="shared" si="32"/>
        <v>1.2136057666562327E-2</v>
      </c>
      <c r="E74" s="295">
        <f t="shared" si="33"/>
        <v>1.3061348074287091E-2</v>
      </c>
      <c r="F74" s="67">
        <f t="shared" si="29"/>
        <v>0.13926995535511202</v>
      </c>
      <c r="H74" s="25">
        <v>726.93900000000008</v>
      </c>
      <c r="I74" s="188">
        <v>615.57999999999993</v>
      </c>
      <c r="J74" s="294">
        <f t="shared" si="34"/>
        <v>2.2408817052722008E-2</v>
      </c>
      <c r="K74" s="295">
        <f t="shared" si="35"/>
        <v>1.7820882271183707E-2</v>
      </c>
      <c r="L74" s="67">
        <f t="shared" si="30"/>
        <v>-0.15318891956546579</v>
      </c>
      <c r="N74" s="48">
        <f t="shared" ref="N74" si="37">(H74/B74)*10</f>
        <v>4.7240335064107981</v>
      </c>
      <c r="O74" s="191">
        <f t="shared" ref="O74" si="38">(I74/C74)*10</f>
        <v>3.511339782787259</v>
      </c>
      <c r="P74" s="67">
        <f t="shared" ref="P74" si="39">(O74-N74)/N74</f>
        <v>-0.25670726551321887</v>
      </c>
    </row>
    <row r="75" spans="1:16" ht="20.100000000000001" customHeight="1" x14ac:dyDescent="0.25">
      <c r="A75" s="45" t="s">
        <v>199</v>
      </c>
      <c r="B75" s="25">
        <v>2218.3199999999997</v>
      </c>
      <c r="C75" s="188">
        <v>2978.9300000000003</v>
      </c>
      <c r="D75" s="345">
        <f t="shared" si="32"/>
        <v>1.7495115994104887E-2</v>
      </c>
      <c r="E75" s="295">
        <f t="shared" si="33"/>
        <v>2.2194054952847524E-2</v>
      </c>
      <c r="F75" s="67">
        <f t="shared" si="29"/>
        <v>0.34287659129431314</v>
      </c>
      <c r="H75" s="25">
        <v>463.42599999999999</v>
      </c>
      <c r="I75" s="188">
        <v>591.298</v>
      </c>
      <c r="J75" s="294">
        <f t="shared" si="34"/>
        <v>1.4285694468827163E-2</v>
      </c>
      <c r="K75" s="295">
        <f t="shared" si="35"/>
        <v>1.71179246323571E-2</v>
      </c>
      <c r="L75" s="67">
        <f t="shared" si="30"/>
        <v>0.27592754830328903</v>
      </c>
      <c r="N75" s="48">
        <f t="shared" si="31"/>
        <v>2.0890854340221434</v>
      </c>
      <c r="O75" s="191">
        <f t="shared" si="31"/>
        <v>1.9849341877788331</v>
      </c>
      <c r="P75" s="67">
        <f t="shared" si="36"/>
        <v>-4.9854948269294347E-2</v>
      </c>
    </row>
    <row r="76" spans="1:16" ht="20.100000000000001" customHeight="1" x14ac:dyDescent="0.25">
      <c r="A76" s="45" t="s">
        <v>203</v>
      </c>
      <c r="B76" s="25">
        <v>2426.6000000000004</v>
      </c>
      <c r="C76" s="188">
        <v>2205.2300000000005</v>
      </c>
      <c r="D76" s="345">
        <f t="shared" si="32"/>
        <v>1.9137747697038719E-2</v>
      </c>
      <c r="E76" s="295">
        <f t="shared" si="33"/>
        <v>1.6429723358275607E-2</v>
      </c>
      <c r="F76" s="67">
        <f t="shared" si="29"/>
        <v>-9.1226407318882333E-2</v>
      </c>
      <c r="H76" s="25">
        <v>538.80999999999983</v>
      </c>
      <c r="I76" s="188">
        <v>461.31599999999997</v>
      </c>
      <c r="J76" s="294">
        <f t="shared" si="34"/>
        <v>1.660950191993708E-2</v>
      </c>
      <c r="K76" s="295">
        <f t="shared" si="35"/>
        <v>1.3354979248535338E-2</v>
      </c>
      <c r="L76" s="67">
        <f t="shared" si="30"/>
        <v>-0.14382435366826873</v>
      </c>
      <c r="N76" s="48">
        <f t="shared" si="31"/>
        <v>2.2204318799967022</v>
      </c>
      <c r="O76" s="191">
        <f t="shared" si="31"/>
        <v>2.0919178498387918</v>
      </c>
      <c r="P76" s="67">
        <f t="shared" si="36"/>
        <v>-5.7877943167570299E-2</v>
      </c>
    </row>
    <row r="77" spans="1:16" ht="20.100000000000001" customHeight="1" x14ac:dyDescent="0.25">
      <c r="A77" s="45" t="s">
        <v>186</v>
      </c>
      <c r="B77" s="25">
        <v>934.51</v>
      </c>
      <c r="C77" s="188">
        <v>1743.35</v>
      </c>
      <c r="D77" s="345">
        <f t="shared" si="32"/>
        <v>7.3701543725210785E-3</v>
      </c>
      <c r="E77" s="295">
        <f t="shared" si="33"/>
        <v>1.2988558207828557E-2</v>
      </c>
      <c r="F77" s="67">
        <f t="shared" si="29"/>
        <v>0.86552310836695157</v>
      </c>
      <c r="H77" s="25">
        <v>242.34599999999998</v>
      </c>
      <c r="I77" s="188">
        <v>395.51399999999995</v>
      </c>
      <c r="J77" s="294">
        <f t="shared" si="34"/>
        <v>7.4706229511127716E-3</v>
      </c>
      <c r="K77" s="295">
        <f t="shared" si="35"/>
        <v>1.1450028315742799E-2</v>
      </c>
      <c r="L77" s="67">
        <f t="shared" si="30"/>
        <v>0.63202198509568963</v>
      </c>
      <c r="N77" s="48">
        <f t="shared" si="31"/>
        <v>2.5932948818097183</v>
      </c>
      <c r="O77" s="191">
        <f t="shared" si="31"/>
        <v>2.2687010640433645</v>
      </c>
      <c r="P77" s="67">
        <f t="shared" si="36"/>
        <v>-0.1251665670738677</v>
      </c>
    </row>
    <row r="78" spans="1:16" ht="20.100000000000001" customHeight="1" x14ac:dyDescent="0.25">
      <c r="A78" s="45" t="s">
        <v>207</v>
      </c>
      <c r="B78" s="25">
        <v>612.77</v>
      </c>
      <c r="C78" s="188">
        <v>730.54000000000008</v>
      </c>
      <c r="D78" s="345">
        <f t="shared" si="32"/>
        <v>4.8327032293391629E-3</v>
      </c>
      <c r="E78" s="295">
        <f t="shared" si="33"/>
        <v>5.4427747228881617E-3</v>
      </c>
      <c r="F78" s="67">
        <f t="shared" si="29"/>
        <v>0.19219282928341808</v>
      </c>
      <c r="H78" s="25">
        <v>179.18299999999999</v>
      </c>
      <c r="I78" s="188">
        <v>212.59000000000003</v>
      </c>
      <c r="J78" s="294">
        <f t="shared" si="34"/>
        <v>5.5235433316384005E-3</v>
      </c>
      <c r="K78" s="295">
        <f t="shared" si="35"/>
        <v>6.1544256831458869E-3</v>
      </c>
      <c r="L78" s="67">
        <f t="shared" si="30"/>
        <v>0.18644067796610192</v>
      </c>
      <c r="N78" s="48">
        <f t="shared" si="31"/>
        <v>2.924147722636552</v>
      </c>
      <c r="O78" s="191">
        <f t="shared" si="31"/>
        <v>2.910039149122567</v>
      </c>
      <c r="P78" s="67">
        <f t="shared" si="36"/>
        <v>-4.8248497860648477E-3</v>
      </c>
    </row>
    <row r="79" spans="1:16" ht="20.100000000000001" customHeight="1" x14ac:dyDescent="0.25">
      <c r="A79" s="45" t="s">
        <v>187</v>
      </c>
      <c r="B79" s="25">
        <v>415.78000000000009</v>
      </c>
      <c r="C79" s="188">
        <v>929.83</v>
      </c>
      <c r="D79" s="345">
        <f t="shared" si="32"/>
        <v>3.2791118179653664E-3</v>
      </c>
      <c r="E79" s="295">
        <f t="shared" si="33"/>
        <v>6.9275538924399738E-3</v>
      </c>
      <c r="F79" s="67">
        <f t="shared" si="29"/>
        <v>1.2363509548318818</v>
      </c>
      <c r="H79" s="25">
        <v>88.423000000000002</v>
      </c>
      <c r="I79" s="188">
        <v>191.595</v>
      </c>
      <c r="J79" s="294">
        <f t="shared" si="34"/>
        <v>2.7257511706660917E-3</v>
      </c>
      <c r="K79" s="295">
        <f t="shared" si="35"/>
        <v>5.5466258467582489E-3</v>
      </c>
      <c r="L79" s="67">
        <f t="shared" si="30"/>
        <v>1.1668004930843785</v>
      </c>
      <c r="N79" s="48">
        <f t="shared" si="31"/>
        <v>2.1266775698686802</v>
      </c>
      <c r="O79" s="191">
        <f t="shared" si="31"/>
        <v>2.060537947796909</v>
      </c>
      <c r="P79" s="67">
        <f t="shared" si="36"/>
        <v>-3.1099976324034488E-2</v>
      </c>
    </row>
    <row r="80" spans="1:16" ht="20.100000000000001" customHeight="1" x14ac:dyDescent="0.25">
      <c r="A80" s="45" t="s">
        <v>218</v>
      </c>
      <c r="B80" s="25">
        <v>507.45</v>
      </c>
      <c r="C80" s="188">
        <v>731.16000000000008</v>
      </c>
      <c r="D80" s="345">
        <f t="shared" si="32"/>
        <v>4.0020811295072515E-3</v>
      </c>
      <c r="E80" s="295">
        <f t="shared" si="33"/>
        <v>5.4473939365221723E-3</v>
      </c>
      <c r="F80" s="67">
        <f t="shared" si="29"/>
        <v>0.44085131540053224</v>
      </c>
      <c r="H80" s="25">
        <v>131.93699999999998</v>
      </c>
      <c r="I80" s="188">
        <v>172.79399999999998</v>
      </c>
      <c r="J80" s="294">
        <f t="shared" si="34"/>
        <v>4.0671254334751373E-3</v>
      </c>
      <c r="K80" s="295">
        <f t="shared" si="35"/>
        <v>5.002341744642317E-3</v>
      </c>
      <c r="L80" s="67">
        <f t="shared" si="30"/>
        <v>0.3096705245685441</v>
      </c>
      <c r="N80" s="48">
        <f t="shared" si="31"/>
        <v>2.5999999999999996</v>
      </c>
      <c r="O80" s="191">
        <f t="shared" si="31"/>
        <v>2.3632857377318226</v>
      </c>
      <c r="P80" s="67">
        <f t="shared" si="36"/>
        <v>-9.1043947026221955E-2</v>
      </c>
    </row>
    <row r="81" spans="1:16" ht="20.100000000000001" customHeight="1" x14ac:dyDescent="0.25">
      <c r="A81" s="45" t="s">
        <v>192</v>
      </c>
      <c r="B81" s="25">
        <v>316.93999999999994</v>
      </c>
      <c r="C81" s="188">
        <v>631.33000000000004</v>
      </c>
      <c r="D81" s="345">
        <f t="shared" si="32"/>
        <v>2.4995952176293783E-3</v>
      </c>
      <c r="E81" s="295">
        <f t="shared" si="33"/>
        <v>4.7036260380006337E-3</v>
      </c>
      <c r="F81" s="67">
        <f t="shared" si="29"/>
        <v>0.9919543131192029</v>
      </c>
      <c r="H81" s="25">
        <v>74.381</v>
      </c>
      <c r="I81" s="188">
        <v>159.179</v>
      </c>
      <c r="J81" s="294">
        <f t="shared" si="34"/>
        <v>2.2928887034517555E-3</v>
      </c>
      <c r="K81" s="295">
        <f t="shared" si="35"/>
        <v>4.6081910053035373E-3</v>
      </c>
      <c r="L81" s="67">
        <f t="shared" si="30"/>
        <v>1.1400492061144647</v>
      </c>
      <c r="N81" s="48">
        <f t="shared" si="31"/>
        <v>2.3468479838455232</v>
      </c>
      <c r="O81" s="191">
        <f t="shared" si="31"/>
        <v>2.5213279901161041</v>
      </c>
      <c r="P81" s="67">
        <f t="shared" si="36"/>
        <v>7.4346530951987608E-2</v>
      </c>
    </row>
    <row r="82" spans="1:16" ht="20.100000000000001" customHeight="1" x14ac:dyDescent="0.25">
      <c r="A82" s="45" t="s">
        <v>205</v>
      </c>
      <c r="B82" s="25">
        <v>176.95</v>
      </c>
      <c r="C82" s="188">
        <v>434.74000000000007</v>
      </c>
      <c r="D82" s="345">
        <f t="shared" si="32"/>
        <v>1.3955429221919559E-3</v>
      </c>
      <c r="E82" s="295">
        <f t="shared" si="33"/>
        <v>3.2389627987904827E-3</v>
      </c>
      <c r="F82" s="67">
        <f t="shared" si="29"/>
        <v>1.4568522181407182</v>
      </c>
      <c r="H82" s="25">
        <v>56.403999999999996</v>
      </c>
      <c r="I82" s="188">
        <v>149.33199999999999</v>
      </c>
      <c r="J82" s="294">
        <f t="shared" si="34"/>
        <v>1.7387248683063256E-3</v>
      </c>
      <c r="K82" s="295">
        <f t="shared" si="35"/>
        <v>4.3231228943766947E-3</v>
      </c>
      <c r="L82" s="67">
        <f t="shared" si="30"/>
        <v>1.6475427274661372</v>
      </c>
      <c r="N82" s="48">
        <f t="shared" si="31"/>
        <v>3.1875671093529245</v>
      </c>
      <c r="O82" s="191">
        <f t="shared" si="31"/>
        <v>3.4349726273174763</v>
      </c>
      <c r="P82" s="67">
        <f t="shared" si="36"/>
        <v>7.7615783284567474E-2</v>
      </c>
    </row>
    <row r="83" spans="1:16" ht="20.100000000000001" customHeight="1" x14ac:dyDescent="0.25">
      <c r="A83" s="45" t="s">
        <v>200</v>
      </c>
      <c r="B83" s="25">
        <v>249.25</v>
      </c>
      <c r="C83" s="188">
        <v>368.72999999999996</v>
      </c>
      <c r="D83" s="345">
        <f t="shared" si="32"/>
        <v>1.9657478008270417E-3</v>
      </c>
      <c r="E83" s="295">
        <f t="shared" si="33"/>
        <v>2.7471655536596921E-3</v>
      </c>
      <c r="F83" s="67">
        <f t="shared" si="29"/>
        <v>0.47935807422266785</v>
      </c>
      <c r="H83" s="25">
        <v>70.231999999999999</v>
      </c>
      <c r="I83" s="188">
        <v>110.76700000000001</v>
      </c>
      <c r="J83" s="294">
        <f t="shared" si="34"/>
        <v>2.1649905139864171E-3</v>
      </c>
      <c r="K83" s="295">
        <f t="shared" si="35"/>
        <v>3.2066760884567496E-3</v>
      </c>
      <c r="L83" s="67">
        <f t="shared" si="30"/>
        <v>0.57715856020047862</v>
      </c>
      <c r="N83" s="48">
        <f t="shared" si="31"/>
        <v>2.8177331995987966</v>
      </c>
      <c r="O83" s="191">
        <f t="shared" si="31"/>
        <v>3.004013777018415</v>
      </c>
      <c r="P83" s="67">
        <f t="shared" si="36"/>
        <v>6.6110083611231163E-2</v>
      </c>
    </row>
    <row r="84" spans="1:16" ht="20.100000000000001" customHeight="1" x14ac:dyDescent="0.25">
      <c r="A84" s="45" t="s">
        <v>235</v>
      </c>
      <c r="B84" s="25">
        <v>415.41999999999996</v>
      </c>
      <c r="C84" s="188">
        <v>459.49</v>
      </c>
      <c r="D84" s="345">
        <f t="shared" si="32"/>
        <v>3.2762726235489254E-3</v>
      </c>
      <c r="E84" s="295">
        <f t="shared" si="33"/>
        <v>3.4233588269223878E-3</v>
      </c>
      <c r="F84" s="67">
        <f t="shared" si="29"/>
        <v>0.10608540753935788</v>
      </c>
      <c r="H84" s="25">
        <v>87.724000000000004</v>
      </c>
      <c r="I84" s="188">
        <v>106.95699999999999</v>
      </c>
      <c r="J84" s="294">
        <f t="shared" si="34"/>
        <v>2.7042036087388151E-3</v>
      </c>
      <c r="K84" s="295">
        <f t="shared" si="35"/>
        <v>3.0963775708746154E-3</v>
      </c>
      <c r="L84" s="67">
        <f t="shared" si="30"/>
        <v>0.21924444849756042</v>
      </c>
      <c r="N84" s="48">
        <f t="shared" si="31"/>
        <v>2.1116941890135288</v>
      </c>
      <c r="O84" s="191">
        <f t="shared" si="31"/>
        <v>2.327732921282291</v>
      </c>
      <c r="P84" s="67">
        <f t="shared" si="36"/>
        <v>0.10230587998619442</v>
      </c>
    </row>
    <row r="85" spans="1:16" ht="20.100000000000001" customHeight="1" x14ac:dyDescent="0.25">
      <c r="A85" s="45" t="s">
        <v>210</v>
      </c>
      <c r="B85" s="25">
        <v>232.92000000000002</v>
      </c>
      <c r="C85" s="188">
        <v>539.57999999999993</v>
      </c>
      <c r="D85" s="345">
        <f t="shared" si="32"/>
        <v>1.8369587874368489E-3</v>
      </c>
      <c r="E85" s="295">
        <f t="shared" si="33"/>
        <v>4.0200569236126613E-3</v>
      </c>
      <c r="F85" s="67">
        <f t="shared" si="29"/>
        <v>1.3165893869139613</v>
      </c>
      <c r="H85" s="25">
        <v>53.121000000000002</v>
      </c>
      <c r="I85" s="188">
        <v>101.56800000000001</v>
      </c>
      <c r="J85" s="294">
        <f t="shared" si="34"/>
        <v>1.6375222276664835E-3</v>
      </c>
      <c r="K85" s="295">
        <f t="shared" si="35"/>
        <v>2.9403674104415138E-3</v>
      </c>
      <c r="L85" s="67">
        <f t="shared" si="30"/>
        <v>0.91201219856553917</v>
      </c>
      <c r="N85" s="48">
        <f t="shared" si="31"/>
        <v>2.280654301906234</v>
      </c>
      <c r="O85" s="191">
        <f t="shared" si="31"/>
        <v>1.882352941176471</v>
      </c>
      <c r="P85" s="67">
        <f t="shared" si="36"/>
        <v>-0.17464346104398709</v>
      </c>
    </row>
    <row r="86" spans="1:16" ht="20.100000000000001" customHeight="1" x14ac:dyDescent="0.25">
      <c r="A86" s="45" t="s">
        <v>197</v>
      </c>
      <c r="B86" s="25">
        <v>221.4</v>
      </c>
      <c r="C86" s="188">
        <v>343.38</v>
      </c>
      <c r="D86" s="345">
        <f t="shared" si="32"/>
        <v>1.7461045661107605E-3</v>
      </c>
      <c r="E86" s="295">
        <f t="shared" si="33"/>
        <v>2.5582993187851953E-3</v>
      </c>
      <c r="F86" s="67">
        <f t="shared" si="29"/>
        <v>0.55094850948509477</v>
      </c>
      <c r="H86" s="25">
        <v>66.533000000000001</v>
      </c>
      <c r="I86" s="188">
        <v>101.52499999999999</v>
      </c>
      <c r="J86" s="294">
        <f t="shared" si="34"/>
        <v>2.0509641455043041E-3</v>
      </c>
      <c r="K86" s="295">
        <f t="shared" si="35"/>
        <v>2.9391225715291688E-3</v>
      </c>
      <c r="L86" s="67">
        <f t="shared" si="30"/>
        <v>0.52593449866983288</v>
      </c>
      <c r="N86" s="48">
        <f t="shared" ref="N86:N90" si="40">(H86/B86)*10</f>
        <v>3.0051038843721773</v>
      </c>
      <c r="O86" s="191">
        <f t="shared" ref="O86:O90" si="41">(I86/C86)*10</f>
        <v>2.9566369619663346</v>
      </c>
      <c r="P86" s="67">
        <f t="shared" ref="P86:P90" si="42">(O86-N86)/N86</f>
        <v>-1.6128201975942127E-2</v>
      </c>
    </row>
    <row r="87" spans="1:16" ht="20.100000000000001" customHeight="1" x14ac:dyDescent="0.25">
      <c r="A87" s="45" t="s">
        <v>193</v>
      </c>
      <c r="B87" s="25">
        <v>244.62000000000003</v>
      </c>
      <c r="C87" s="188">
        <v>194.48</v>
      </c>
      <c r="D87" s="345">
        <f t="shared" si="32"/>
        <v>1.9292326059711575E-3</v>
      </c>
      <c r="E87" s="295">
        <f t="shared" si="33"/>
        <v>1.4489430121653701E-3</v>
      </c>
      <c r="F87" s="67">
        <f t="shared" si="29"/>
        <v>-0.2049709753904016</v>
      </c>
      <c r="H87" s="25">
        <v>81.506</v>
      </c>
      <c r="I87" s="188">
        <v>89.807999999999993</v>
      </c>
      <c r="J87" s="294">
        <f t="shared" si="34"/>
        <v>2.5125258690194912E-3</v>
      </c>
      <c r="K87" s="295">
        <f t="shared" si="35"/>
        <v>2.5999184427864231E-3</v>
      </c>
      <c r="L87" s="67">
        <f t="shared" si="30"/>
        <v>0.10185753196083715</v>
      </c>
      <c r="N87" s="48">
        <f t="shared" si="40"/>
        <v>3.3319434224511486</v>
      </c>
      <c r="O87" s="191">
        <f t="shared" si="41"/>
        <v>4.6178527354997936</v>
      </c>
      <c r="P87" s="67">
        <f t="shared" si="42"/>
        <v>0.38593371795691062</v>
      </c>
    </row>
    <row r="88" spans="1:16" ht="20.100000000000001" customHeight="1" x14ac:dyDescent="0.25">
      <c r="A88" s="45" t="s">
        <v>202</v>
      </c>
      <c r="B88" s="25">
        <v>354.75</v>
      </c>
      <c r="C88" s="188">
        <v>476.62</v>
      </c>
      <c r="D88" s="345">
        <f t="shared" si="32"/>
        <v>2.7977894978671739E-3</v>
      </c>
      <c r="E88" s="295">
        <f t="shared" si="33"/>
        <v>3.5509832294233789E-3</v>
      </c>
      <c r="F88" s="67">
        <f t="shared" si="29"/>
        <v>0.34353770260747007</v>
      </c>
      <c r="H88" s="25">
        <v>81.581000000000017</v>
      </c>
      <c r="I88" s="188">
        <v>82.451999999999998</v>
      </c>
      <c r="J88" s="294">
        <f t="shared" si="34"/>
        <v>2.5148378391833628E-3</v>
      </c>
      <c r="K88" s="295">
        <f t="shared" si="35"/>
        <v>2.3869641395491067E-3</v>
      </c>
      <c r="L88" s="67">
        <f t="shared" si="30"/>
        <v>1.0676505558892152E-2</v>
      </c>
      <c r="N88" s="48">
        <f t="shared" si="40"/>
        <v>2.2996758280479215</v>
      </c>
      <c r="O88" s="191">
        <f t="shared" si="41"/>
        <v>1.729931601695271</v>
      </c>
      <c r="P88" s="67">
        <f t="shared" si="42"/>
        <v>-0.24774979995170776</v>
      </c>
    </row>
    <row r="89" spans="1:16" ht="20.100000000000001" customHeight="1" x14ac:dyDescent="0.25">
      <c r="A89" s="45" t="s">
        <v>201</v>
      </c>
      <c r="B89" s="25">
        <v>91.01</v>
      </c>
      <c r="C89" s="188">
        <v>70.509999999999991</v>
      </c>
      <c r="D89" s="345">
        <f t="shared" si="32"/>
        <v>7.1776412177841154E-4</v>
      </c>
      <c r="E89" s="295">
        <f t="shared" si="33"/>
        <v>5.2532379570022745E-4</v>
      </c>
      <c r="F89" s="67">
        <f t="shared" si="29"/>
        <v>-0.22524997253049131</v>
      </c>
      <c r="H89" s="25">
        <v>87.13300000000001</v>
      </c>
      <c r="I89" s="188">
        <v>73.538000000000011</v>
      </c>
      <c r="J89" s="294">
        <f t="shared" si="34"/>
        <v>2.6859852838475124E-3</v>
      </c>
      <c r="K89" s="295">
        <f t="shared" si="35"/>
        <v>2.1289061380459205E-3</v>
      </c>
      <c r="L89" s="67">
        <f t="shared" si="30"/>
        <v>-0.15602584554646343</v>
      </c>
      <c r="N89" s="48">
        <f t="shared" si="40"/>
        <v>9.5740028568289208</v>
      </c>
      <c r="O89" s="191">
        <f t="shared" si="41"/>
        <v>10.429442632250748</v>
      </c>
      <c r="P89" s="67">
        <f t="shared" si="42"/>
        <v>8.9350273674888334E-2</v>
      </c>
    </row>
    <row r="90" spans="1:16" ht="20.100000000000001" customHeight="1" x14ac:dyDescent="0.25">
      <c r="A90" s="45" t="s">
        <v>236</v>
      </c>
      <c r="B90" s="25">
        <v>136.57999999999998</v>
      </c>
      <c r="C90" s="188">
        <v>236.92</v>
      </c>
      <c r="D90" s="345">
        <f t="shared" si="32"/>
        <v>1.0771588149928078E-3</v>
      </c>
      <c r="E90" s="295">
        <f t="shared" si="33"/>
        <v>1.7651356357580186E-3</v>
      </c>
      <c r="F90" s="67">
        <f t="shared" si="29"/>
        <v>0.73466100453946415</v>
      </c>
      <c r="H90" s="25">
        <v>30.023000000000003</v>
      </c>
      <c r="I90" s="188">
        <v>69.69</v>
      </c>
      <c r="J90" s="294">
        <f t="shared" si="34"/>
        <v>9.2549706973194847E-4</v>
      </c>
      <c r="K90" s="295">
        <f t="shared" si="35"/>
        <v>2.0175075302621796E-3</v>
      </c>
      <c r="L90" s="67">
        <f t="shared" si="30"/>
        <v>1.3212203976951</v>
      </c>
      <c r="N90" s="48">
        <f t="shared" si="40"/>
        <v>2.1981988578122715</v>
      </c>
      <c r="O90" s="191">
        <f t="shared" si="41"/>
        <v>2.9414992402498736</v>
      </c>
      <c r="P90" s="67">
        <f t="shared" si="42"/>
        <v>0.33814064628227586</v>
      </c>
    </row>
    <row r="91" spans="1:16" ht="20.100000000000001" customHeight="1" x14ac:dyDescent="0.25">
      <c r="A91" s="45" t="s">
        <v>214</v>
      </c>
      <c r="B91" s="25">
        <v>53.08</v>
      </c>
      <c r="C91" s="188">
        <v>130.02000000000001</v>
      </c>
      <c r="D91" s="345">
        <f t="shared" si="32"/>
        <v>4.1862344340180292E-4</v>
      </c>
      <c r="E91" s="295">
        <f t="shared" si="33"/>
        <v>9.6869380111960844E-4</v>
      </c>
      <c r="F91" s="67">
        <f t="shared" si="29"/>
        <v>1.4495101733232858</v>
      </c>
      <c r="H91" s="25">
        <v>19.995999999999999</v>
      </c>
      <c r="I91" s="188">
        <v>52.805</v>
      </c>
      <c r="J91" s="294">
        <f t="shared" si="34"/>
        <v>6.1640207195683442E-4</v>
      </c>
      <c r="K91" s="295">
        <f t="shared" si="35"/>
        <v>1.5286911341009385E-3</v>
      </c>
      <c r="L91" s="67">
        <f t="shared" si="30"/>
        <v>1.6407781556311263</v>
      </c>
      <c r="N91" s="48">
        <f t="shared" ref="N91:N92" si="43">(H91/B91)*10</f>
        <v>3.7671439336850039</v>
      </c>
      <c r="O91" s="191">
        <f t="shared" ref="O91:O92" si="44">(I91/C91)*10</f>
        <v>4.0612982618058755</v>
      </c>
      <c r="P91" s="67">
        <f t="shared" ref="P91:P92" si="45">(O91-N91)/N91</f>
        <v>7.8084175518382995E-2</v>
      </c>
    </row>
    <row r="92" spans="1:16" ht="20.100000000000001" customHeight="1" x14ac:dyDescent="0.25">
      <c r="A92" s="45" t="s">
        <v>191</v>
      </c>
      <c r="B92" s="25">
        <v>67.64</v>
      </c>
      <c r="C92" s="188">
        <v>146.17000000000002</v>
      </c>
      <c r="D92" s="345">
        <f t="shared" si="32"/>
        <v>5.3345308424449791E-4</v>
      </c>
      <c r="E92" s="295">
        <f t="shared" si="33"/>
        <v>1.0890168659410334E-3</v>
      </c>
      <c r="F92" s="67">
        <f t="shared" si="29"/>
        <v>1.1609994086339446</v>
      </c>
      <c r="H92" s="25">
        <v>19.121000000000002</v>
      </c>
      <c r="I92" s="188">
        <v>36.381999999999998</v>
      </c>
      <c r="J92" s="294">
        <f t="shared" si="34"/>
        <v>5.894290867116739E-4</v>
      </c>
      <c r="K92" s="295">
        <f t="shared" si="35"/>
        <v>1.0532495188118613E-3</v>
      </c>
      <c r="L92" s="67">
        <f t="shared" si="30"/>
        <v>0.90272475288949294</v>
      </c>
      <c r="N92" s="48">
        <f t="shared" si="43"/>
        <v>2.8268775872264933</v>
      </c>
      <c r="O92" s="191">
        <f t="shared" si="44"/>
        <v>2.4890196346719571</v>
      </c>
      <c r="P92" s="67">
        <f t="shared" si="45"/>
        <v>-0.11951630098210778</v>
      </c>
    </row>
    <row r="93" spans="1:16" ht="20.100000000000001" customHeight="1" x14ac:dyDescent="0.25">
      <c r="A93" s="45" t="s">
        <v>237</v>
      </c>
      <c r="B93" s="25">
        <v>71.03</v>
      </c>
      <c r="C93" s="188">
        <v>148.19</v>
      </c>
      <c r="D93" s="345">
        <f t="shared" si="32"/>
        <v>5.6018883166597706E-4</v>
      </c>
      <c r="E93" s="295">
        <f t="shared" si="33"/>
        <v>1.1040665619744252E-3</v>
      </c>
      <c r="F93" s="67">
        <f t="shared" si="29"/>
        <v>1.0863015627199775</v>
      </c>
      <c r="H93" s="25">
        <v>15.29</v>
      </c>
      <c r="I93" s="188">
        <v>36.027999999999999</v>
      </c>
      <c r="J93" s="294">
        <f t="shared" si="34"/>
        <v>4.7133365074114814E-4</v>
      </c>
      <c r="K93" s="295">
        <f t="shared" si="35"/>
        <v>1.0430013100916316E-3</v>
      </c>
      <c r="L93" s="67">
        <f t="shared" si="30"/>
        <v>1.3563113145846959</v>
      </c>
      <c r="N93" s="48">
        <f t="shared" ref="N93" si="46">(H93/B93)*10</f>
        <v>2.1526115725749682</v>
      </c>
      <c r="O93" s="191">
        <f t="shared" ref="O93" si="47">(I93/C93)*10</f>
        <v>2.4312031851002089</v>
      </c>
      <c r="P93" s="67">
        <f t="shared" ref="P93" si="48">(O93-N93)/N93</f>
        <v>0.12942028932418478</v>
      </c>
    </row>
    <row r="94" spans="1:16" ht="20.100000000000001" customHeight="1" thickBot="1" x14ac:dyDescent="0.3">
      <c r="A94" s="14" t="s">
        <v>17</v>
      </c>
      <c r="B94" s="25">
        <f>B95-SUM(B67:B93)</f>
        <v>974.32000000002154</v>
      </c>
      <c r="C94" s="188">
        <f>C95-SUM(C67:C93)</f>
        <v>1297.4599999999045</v>
      </c>
      <c r="D94" s="345">
        <f t="shared" si="32"/>
        <v>7.6841219550726004E-3</v>
      </c>
      <c r="E94" s="295">
        <f t="shared" si="33"/>
        <v>9.6665240670708707E-3</v>
      </c>
      <c r="F94" s="67">
        <f>(C94-B94)/B94</f>
        <v>0.33165695048841842</v>
      </c>
      <c r="H94" s="25">
        <f>H95-SUM(H67:H93)</f>
        <v>289.48500000000786</v>
      </c>
      <c r="I94" s="188">
        <f>I95-SUM(I67:I93)</f>
        <v>350.78799999999319</v>
      </c>
      <c r="J94" s="294">
        <f t="shared" si="34"/>
        <v>8.9237424385091545E-3</v>
      </c>
      <c r="K94" s="295">
        <f t="shared" si="35"/>
        <v>1.0155222148451654E-2</v>
      </c>
      <c r="L94" s="67">
        <f t="shared" si="30"/>
        <v>0.21176572188536077</v>
      </c>
      <c r="N94" s="48">
        <f t="shared" si="31"/>
        <v>2.9711491091222748</v>
      </c>
      <c r="O94" s="191">
        <f t="shared" si="31"/>
        <v>2.7036517503431239</v>
      </c>
      <c r="P94" s="67">
        <f>(O94-N94)/N94</f>
        <v>-9.0031617046030368E-2</v>
      </c>
    </row>
    <row r="95" spans="1:16" ht="26.25" customHeight="1" thickBot="1" x14ac:dyDescent="0.3">
      <c r="A95" s="18" t="s">
        <v>18</v>
      </c>
      <c r="B95" s="23">
        <v>126796.52999999998</v>
      </c>
      <c r="C95" s="193">
        <v>134221.97999999995</v>
      </c>
      <c r="D95" s="341">
        <f>SUM(D67:D94)</f>
        <v>1</v>
      </c>
      <c r="E95" s="342">
        <f>SUM(E67:E94)</f>
        <v>0.99999999999999944</v>
      </c>
      <c r="F95" s="72">
        <f>(C95-B95)/B95</f>
        <v>5.8561933832100684E-2</v>
      </c>
      <c r="G95" s="2"/>
      <c r="H95" s="23">
        <v>32439.865000000009</v>
      </c>
      <c r="I95" s="193">
        <v>34542.621999999981</v>
      </c>
      <c r="J95" s="353">
        <f t="shared" si="34"/>
        <v>1</v>
      </c>
      <c r="K95" s="342">
        <f t="shared" si="35"/>
        <v>1</v>
      </c>
      <c r="L95" s="72">
        <f t="shared" si="30"/>
        <v>6.4820152611608339E-2</v>
      </c>
      <c r="M95" s="2"/>
      <c r="N95" s="44">
        <f t="shared" si="31"/>
        <v>2.5584189882798851</v>
      </c>
      <c r="O95" s="198">
        <f t="shared" si="31"/>
        <v>2.5735443628532373</v>
      </c>
      <c r="P95" s="72">
        <f>(O95-N95)/N95</f>
        <v>5.9120005920224542E-3</v>
      </c>
    </row>
  </sheetData>
  <mergeCells count="33"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  <mergeCell ref="N36:O36"/>
    <mergeCell ref="B5:C5"/>
    <mergeCell ref="D5:E5"/>
    <mergeCell ref="H5:I5"/>
    <mergeCell ref="J5:K5"/>
    <mergeCell ref="N4:O4"/>
    <mergeCell ref="A64:A66"/>
    <mergeCell ref="B64:C64"/>
    <mergeCell ref="D64:E64"/>
    <mergeCell ref="H64:I64"/>
    <mergeCell ref="J64:K64"/>
    <mergeCell ref="B65:C65"/>
    <mergeCell ref="D65:E65"/>
    <mergeCell ref="H65:I65"/>
    <mergeCell ref="J65:K65"/>
    <mergeCell ref="N65:O65"/>
    <mergeCell ref="J37:K37"/>
    <mergeCell ref="N37:O37"/>
    <mergeCell ref="N64:O64"/>
    <mergeCell ref="N5:O5"/>
    <mergeCell ref="B36:C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1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P67:P95</xm:sqref>
        </x14:conditionalFormatting>
        <x14:conditionalFormatting xmlns:xm="http://schemas.microsoft.com/office/excel/2006/main">
          <x14:cfRule type="iconSet" priority="4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F67:F95</xm:sqref>
        </x14:conditionalFormatting>
        <x14:conditionalFormatting xmlns:xm="http://schemas.microsoft.com/office/excel/2006/main">
          <x14:cfRule type="iconSet" priority="5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L67:L95</xm:sqref>
        </x14:conditionalFormatting>
        <x14:conditionalFormatting xmlns:xm="http://schemas.microsoft.com/office/excel/2006/main">
          <x14:cfRule type="iconSet" priority="338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L39:L61 P39:P61 F39:F61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3" customWidth="1"/>
    <col min="17" max="18" width="9.140625" style="41"/>
    <col min="19" max="19" width="10.85546875" customWidth="1"/>
  </cols>
  <sheetData>
    <row r="1" spans="1:19" ht="15.75" x14ac:dyDescent="0.25">
      <c r="A1" s="36" t="s">
        <v>107</v>
      </c>
      <c r="B1" s="6"/>
    </row>
    <row r="3" spans="1:19" ht="15.75" thickBot="1" x14ac:dyDescent="0.3"/>
    <row r="4" spans="1:19" x14ac:dyDescent="0.25">
      <c r="A4" s="440" t="s">
        <v>16</v>
      </c>
      <c r="B4" s="459"/>
      <c r="C4" s="459"/>
      <c r="D4" s="459"/>
      <c r="E4" s="462" t="s">
        <v>1</v>
      </c>
      <c r="F4" s="463"/>
      <c r="G4" s="458" t="s">
        <v>13</v>
      </c>
      <c r="H4" s="458"/>
      <c r="I4" s="176" t="s">
        <v>0</v>
      </c>
      <c r="K4" s="464" t="s">
        <v>19</v>
      </c>
      <c r="L4" s="458"/>
      <c r="M4" s="456" t="s">
        <v>13</v>
      </c>
      <c r="N4" s="457"/>
      <c r="O4" s="176" t="s">
        <v>0</v>
      </c>
      <c r="P4"/>
      <c r="Q4" s="470" t="s">
        <v>22</v>
      </c>
      <c r="R4" s="458"/>
      <c r="S4" s="176" t="s">
        <v>0</v>
      </c>
    </row>
    <row r="5" spans="1:19" x14ac:dyDescent="0.25">
      <c r="A5" s="460"/>
      <c r="B5" s="461"/>
      <c r="C5" s="461"/>
      <c r="D5" s="461"/>
      <c r="E5" s="465" t="s">
        <v>174</v>
      </c>
      <c r="F5" s="466"/>
      <c r="G5" s="467" t="str">
        <f>E5</f>
        <v>jan-set</v>
      </c>
      <c r="H5" s="467"/>
      <c r="I5" s="177" t="s">
        <v>124</v>
      </c>
      <c r="K5" s="468" t="str">
        <f>E5</f>
        <v>jan-set</v>
      </c>
      <c r="L5" s="467"/>
      <c r="M5" s="469" t="str">
        <f>E5</f>
        <v>jan-set</v>
      </c>
      <c r="N5" s="455"/>
      <c r="O5" s="177" t="str">
        <f>I5</f>
        <v>2021/2020</v>
      </c>
      <c r="P5"/>
      <c r="Q5" s="468" t="str">
        <f>E5</f>
        <v>jan-set</v>
      </c>
      <c r="R5" s="466"/>
      <c r="S5" s="177" t="str">
        <f>I5</f>
        <v>2021/2020</v>
      </c>
    </row>
    <row r="6" spans="1:19" ht="19.5" customHeight="1" thickBot="1" x14ac:dyDescent="0.3">
      <c r="A6" s="441"/>
      <c r="B6" s="472"/>
      <c r="C6" s="472"/>
      <c r="D6" s="472"/>
      <c r="E6" s="120">
        <v>2020</v>
      </c>
      <c r="F6" s="192">
        <v>2021</v>
      </c>
      <c r="G6" s="230">
        <f>E6</f>
        <v>2020</v>
      </c>
      <c r="H6" s="185">
        <f>F6</f>
        <v>2021</v>
      </c>
      <c r="I6" s="177" t="s">
        <v>1</v>
      </c>
      <c r="K6" s="229">
        <f>E6</f>
        <v>2020</v>
      </c>
      <c r="L6" s="186">
        <f>F6</f>
        <v>2021</v>
      </c>
      <c r="M6" s="184">
        <f>G6</f>
        <v>2020</v>
      </c>
      <c r="N6" s="185">
        <f>H6</f>
        <v>2021</v>
      </c>
      <c r="O6" s="358">
        <v>1000</v>
      </c>
      <c r="P6"/>
      <c r="Q6" s="229">
        <f>E6</f>
        <v>2020</v>
      </c>
      <c r="R6" s="186">
        <f>F6</f>
        <v>2021</v>
      </c>
      <c r="S6" s="177"/>
    </row>
    <row r="7" spans="1:19" ht="24" customHeight="1" thickBot="1" x14ac:dyDescent="0.3">
      <c r="A7" s="18" t="s">
        <v>20</v>
      </c>
      <c r="B7" s="19"/>
      <c r="C7" s="19"/>
      <c r="D7" s="19"/>
      <c r="E7" s="23">
        <v>164119.57999999996</v>
      </c>
      <c r="F7" s="193">
        <v>175827.11000000002</v>
      </c>
      <c r="G7" s="341">
        <f>E7/E15</f>
        <v>0.33767716240010726</v>
      </c>
      <c r="H7" s="342">
        <f>F7/F15</f>
        <v>0.3308683926050312</v>
      </c>
      <c r="I7" s="218">
        <f t="shared" ref="I7:I18" si="0">(F7-E7)/E7</f>
        <v>7.1335364129009232E-2</v>
      </c>
      <c r="J7" s="12"/>
      <c r="K7" s="23">
        <v>37476.92300000001</v>
      </c>
      <c r="L7" s="193">
        <v>41738.498000000014</v>
      </c>
      <c r="M7" s="341">
        <f>K7/K15</f>
        <v>0.31814919996352053</v>
      </c>
      <c r="N7" s="342">
        <f>L7/L15</f>
        <v>0.32063589225167788</v>
      </c>
      <c r="O7" s="218">
        <f t="shared" ref="O7:O18" si="1">(L7-K7)/K7</f>
        <v>0.11371197683438428</v>
      </c>
      <c r="P7" s="52"/>
      <c r="Q7" s="251">
        <f t="shared" ref="Q7:Q18" si="2">(K7/E7)*10</f>
        <v>2.2835132163998968</v>
      </c>
      <c r="R7" s="252">
        <f t="shared" ref="R7:R18" si="3">(L7/F7)*10</f>
        <v>2.3738374588537576</v>
      </c>
      <c r="S7" s="70">
        <f>(R7-Q7)/Q7</f>
        <v>3.9554946214089677E-2</v>
      </c>
    </row>
    <row r="8" spans="1:19" s="9" customFormat="1" ht="24" customHeight="1" x14ac:dyDescent="0.25">
      <c r="A8" s="58"/>
      <c r="B8" s="237" t="s">
        <v>35</v>
      </c>
      <c r="C8" s="237"/>
      <c r="D8" s="238"/>
      <c r="E8" s="240">
        <v>117181.08999999995</v>
      </c>
      <c r="F8" s="241">
        <v>131800.16999999998</v>
      </c>
      <c r="G8" s="343">
        <f>E8/E7</f>
        <v>0.71399823226454751</v>
      </c>
      <c r="H8" s="344">
        <f>F8/F7</f>
        <v>0.74960095744052191</v>
      </c>
      <c r="I8" s="281">
        <f t="shared" si="0"/>
        <v>0.1247563066703001</v>
      </c>
      <c r="J8" s="5"/>
      <c r="K8" s="240">
        <v>29271.707000000006</v>
      </c>
      <c r="L8" s="241">
        <v>33661.768000000011</v>
      </c>
      <c r="M8" s="348">
        <f>K8/K7</f>
        <v>0.78105950693977721</v>
      </c>
      <c r="N8" s="344">
        <f>L8/L7</f>
        <v>0.80649207836851244</v>
      </c>
      <c r="O8" s="282">
        <f t="shared" si="1"/>
        <v>0.1499762552282996</v>
      </c>
      <c r="P8" s="57"/>
      <c r="Q8" s="253">
        <f t="shared" si="2"/>
        <v>2.4979889673325291</v>
      </c>
      <c r="R8" s="254">
        <f t="shared" si="3"/>
        <v>2.5540003476475044</v>
      </c>
      <c r="S8" s="242">
        <f t="shared" ref="S8:S18" si="4">(R8-Q8)/Q8</f>
        <v>2.2422589149697858E-2</v>
      </c>
    </row>
    <row r="9" spans="1:19" ht="24" customHeight="1" x14ac:dyDescent="0.25">
      <c r="A9" s="14"/>
      <c r="B9" s="1" t="s">
        <v>39</v>
      </c>
      <c r="D9" s="1"/>
      <c r="E9" s="25">
        <v>46647.359999999993</v>
      </c>
      <c r="F9" s="188">
        <v>40722.020000000033</v>
      </c>
      <c r="G9" s="345">
        <f>E9/E7</f>
        <v>0.28422787823366358</v>
      </c>
      <c r="H9" s="295">
        <f>F9/F7</f>
        <v>0.23160262373646492</v>
      </c>
      <c r="I9" s="242">
        <f t="shared" si="0"/>
        <v>-0.12702412312293687</v>
      </c>
      <c r="J9" s="1"/>
      <c r="K9" s="25">
        <v>8136.7269999999999</v>
      </c>
      <c r="L9" s="188">
        <v>7319.148000000002</v>
      </c>
      <c r="M9" s="345">
        <f>K9/K7</f>
        <v>0.21711299510901677</v>
      </c>
      <c r="N9" s="295">
        <f>L9/L7</f>
        <v>0.17535724452758217</v>
      </c>
      <c r="O9" s="242">
        <f t="shared" si="1"/>
        <v>-0.10048008247050662</v>
      </c>
      <c r="P9" s="8"/>
      <c r="Q9" s="253">
        <f t="shared" si="2"/>
        <v>1.7443060014543164</v>
      </c>
      <c r="R9" s="254">
        <f t="shared" si="3"/>
        <v>1.7973440413810504</v>
      </c>
      <c r="S9" s="242">
        <f t="shared" si="4"/>
        <v>3.0406385050853208E-2</v>
      </c>
    </row>
    <row r="10" spans="1:19" ht="24" customHeight="1" thickBot="1" x14ac:dyDescent="0.3">
      <c r="A10" s="14"/>
      <c r="B10" s="1" t="s">
        <v>38</v>
      </c>
      <c r="D10" s="1"/>
      <c r="E10" s="25">
        <v>291.13</v>
      </c>
      <c r="F10" s="188">
        <v>3304.9200000000005</v>
      </c>
      <c r="G10" s="345">
        <f>E10/E7</f>
        <v>1.773889501788879E-3</v>
      </c>
      <c r="H10" s="295">
        <f>F10/F7</f>
        <v>1.8796418823013132E-2</v>
      </c>
      <c r="I10" s="250">
        <f t="shared" si="0"/>
        <v>10.352042043073542</v>
      </c>
      <c r="J10" s="1"/>
      <c r="K10" s="25">
        <v>68.489000000000004</v>
      </c>
      <c r="L10" s="188">
        <v>757.58199999999988</v>
      </c>
      <c r="M10" s="345">
        <f>K10/K7</f>
        <v>1.8274979512058658E-3</v>
      </c>
      <c r="N10" s="295">
        <f>L10/L7</f>
        <v>1.815067710390536E-2</v>
      </c>
      <c r="O10" s="284">
        <f t="shared" si="1"/>
        <v>10.061367518871641</v>
      </c>
      <c r="P10" s="8"/>
      <c r="Q10" s="253">
        <f t="shared" si="2"/>
        <v>2.3525229279016249</v>
      </c>
      <c r="R10" s="254">
        <f t="shared" si="3"/>
        <v>2.2922854410999354</v>
      </c>
      <c r="S10" s="242">
        <f t="shared" si="4"/>
        <v>-2.5605483409855398E-2</v>
      </c>
    </row>
    <row r="11" spans="1:19" ht="24" customHeight="1" thickBot="1" x14ac:dyDescent="0.3">
      <c r="A11" s="18" t="s">
        <v>21</v>
      </c>
      <c r="B11" s="19"/>
      <c r="C11" s="19"/>
      <c r="D11" s="19"/>
      <c r="E11" s="23">
        <v>321905.52999999991</v>
      </c>
      <c r="F11" s="193">
        <v>355583.90999999974</v>
      </c>
      <c r="G11" s="341">
        <f>E11/E15</f>
        <v>0.66232283759989274</v>
      </c>
      <c r="H11" s="342">
        <f>F11/F15</f>
        <v>0.6691316073949688</v>
      </c>
      <c r="I11" s="218">
        <f t="shared" si="0"/>
        <v>0.10462193675268591</v>
      </c>
      <c r="J11" s="12"/>
      <c r="K11" s="23">
        <v>80319.767999999895</v>
      </c>
      <c r="L11" s="193">
        <v>88435.630999999994</v>
      </c>
      <c r="M11" s="341">
        <f>K11/K15</f>
        <v>0.68185080003647947</v>
      </c>
      <c r="N11" s="342">
        <f>L11/L15</f>
        <v>0.67936410774832223</v>
      </c>
      <c r="O11" s="218">
        <f t="shared" si="1"/>
        <v>0.10104440291710143</v>
      </c>
      <c r="P11" s="8"/>
      <c r="Q11" s="255">
        <f t="shared" si="2"/>
        <v>2.4951347682657059</v>
      </c>
      <c r="R11" s="256">
        <f t="shared" si="3"/>
        <v>2.4870537871075231</v>
      </c>
      <c r="S11" s="72">
        <f t="shared" si="4"/>
        <v>-3.238695264464467E-3</v>
      </c>
    </row>
    <row r="12" spans="1:19" s="9" customFormat="1" ht="24" customHeight="1" x14ac:dyDescent="0.25">
      <c r="A12" s="58"/>
      <c r="B12" s="5" t="s">
        <v>35</v>
      </c>
      <c r="C12" s="5"/>
      <c r="D12" s="5"/>
      <c r="E12" s="37">
        <v>281444.4499999999</v>
      </c>
      <c r="F12" s="189">
        <v>313341.13999999978</v>
      </c>
      <c r="G12" s="345">
        <f>E12/E11</f>
        <v>0.87430759577196449</v>
      </c>
      <c r="H12" s="295">
        <f>F12/F11</f>
        <v>0.88120168316952252</v>
      </c>
      <c r="I12" s="281">
        <f t="shared" si="0"/>
        <v>0.1133320980392397</v>
      </c>
      <c r="J12" s="5"/>
      <c r="K12" s="37">
        <v>74088.695999999894</v>
      </c>
      <c r="L12" s="189">
        <v>81935.686000000002</v>
      </c>
      <c r="M12" s="345">
        <f>K12/K11</f>
        <v>0.92242168826981663</v>
      </c>
      <c r="N12" s="295">
        <f>L12/L11</f>
        <v>0.92650083539291994</v>
      </c>
      <c r="O12" s="281">
        <f t="shared" si="1"/>
        <v>0.1059134581070251</v>
      </c>
      <c r="P12" s="57"/>
      <c r="Q12" s="253">
        <f t="shared" si="2"/>
        <v>2.6324447328771243</v>
      </c>
      <c r="R12" s="254">
        <f t="shared" si="3"/>
        <v>2.6149035520838426</v>
      </c>
      <c r="S12" s="242">
        <f t="shared" si="4"/>
        <v>-6.6634564343199393E-3</v>
      </c>
    </row>
    <row r="13" spans="1:19" ht="24" customHeight="1" x14ac:dyDescent="0.25">
      <c r="A13" s="14"/>
      <c r="B13" s="5" t="s">
        <v>39</v>
      </c>
      <c r="D13" s="5"/>
      <c r="E13" s="217">
        <v>34039.130000000005</v>
      </c>
      <c r="F13" s="215">
        <v>37932.920000000006</v>
      </c>
      <c r="G13" s="345">
        <f>E13/E11</f>
        <v>0.10574260715558385</v>
      </c>
      <c r="H13" s="295">
        <f>F13/F11</f>
        <v>0.10667783027640378</v>
      </c>
      <c r="I13" s="242">
        <f t="shared" si="0"/>
        <v>0.1143915840387225</v>
      </c>
      <c r="J13" s="243"/>
      <c r="K13" s="217">
        <v>5407.1440000000011</v>
      </c>
      <c r="L13" s="215">
        <v>5959.1699999999964</v>
      </c>
      <c r="M13" s="345">
        <f>K13/K11</f>
        <v>6.7320214371137235E-2</v>
      </c>
      <c r="N13" s="295">
        <f>L13/L11</f>
        <v>6.7384265059407977E-2</v>
      </c>
      <c r="O13" s="242">
        <f t="shared" si="1"/>
        <v>0.10209197313775908</v>
      </c>
      <c r="P13" s="244"/>
      <c r="Q13" s="253">
        <f t="shared" si="2"/>
        <v>1.5885082844361769</v>
      </c>
      <c r="R13" s="254">
        <f t="shared" si="3"/>
        <v>1.5709758173111892</v>
      </c>
      <c r="S13" s="242">
        <f t="shared" si="4"/>
        <v>-1.1037063701062557E-2</v>
      </c>
    </row>
    <row r="14" spans="1:19" ht="24" customHeight="1" thickBot="1" x14ac:dyDescent="0.3">
      <c r="A14" s="14"/>
      <c r="B14" s="1" t="s">
        <v>38</v>
      </c>
      <c r="D14" s="1"/>
      <c r="E14" s="217">
        <v>6421.95</v>
      </c>
      <c r="F14" s="215">
        <v>4309.8500000000004</v>
      </c>
      <c r="G14" s="345">
        <f>E14/E11</f>
        <v>1.9949797072451664E-2</v>
      </c>
      <c r="H14" s="295">
        <f>F14/F11</f>
        <v>1.2120486554073842E-2</v>
      </c>
      <c r="I14" s="250">
        <f t="shared" si="0"/>
        <v>-0.328887643161345</v>
      </c>
      <c r="J14" s="243"/>
      <c r="K14" s="217">
        <v>823.928</v>
      </c>
      <c r="L14" s="215">
        <v>540.77499999999998</v>
      </c>
      <c r="M14" s="345">
        <f>K14/K11</f>
        <v>1.025809735904617E-2</v>
      </c>
      <c r="N14" s="295">
        <f>L14/L11</f>
        <v>6.1148995476721368E-3</v>
      </c>
      <c r="O14" s="284">
        <f t="shared" si="1"/>
        <v>-0.34366231029895816</v>
      </c>
      <c r="P14" s="244"/>
      <c r="Q14" s="253">
        <f t="shared" si="2"/>
        <v>1.2829872546500674</v>
      </c>
      <c r="R14" s="254">
        <f t="shared" si="3"/>
        <v>1.2547420443866955</v>
      </c>
      <c r="S14" s="242">
        <f t="shared" si="4"/>
        <v>-2.2015191624858141E-2</v>
      </c>
    </row>
    <row r="15" spans="1:19" ht="24" customHeight="1" thickBot="1" x14ac:dyDescent="0.3">
      <c r="A15" s="18" t="s">
        <v>12</v>
      </c>
      <c r="B15" s="19"/>
      <c r="C15" s="19"/>
      <c r="D15" s="19"/>
      <c r="E15" s="23">
        <v>486025.10999999987</v>
      </c>
      <c r="F15" s="193">
        <v>531411.01999999979</v>
      </c>
      <c r="G15" s="341">
        <f>G7+G11</f>
        <v>1</v>
      </c>
      <c r="H15" s="342">
        <f>H7+H11</f>
        <v>1</v>
      </c>
      <c r="I15" s="218">
        <f t="shared" si="0"/>
        <v>9.3381821363097736E-2</v>
      </c>
      <c r="J15" s="12"/>
      <c r="K15" s="23">
        <v>117796.6909999999</v>
      </c>
      <c r="L15" s="193">
        <v>130174.129</v>
      </c>
      <c r="M15" s="341">
        <f>M7+M11</f>
        <v>1</v>
      </c>
      <c r="N15" s="342">
        <f>N7+N11</f>
        <v>1</v>
      </c>
      <c r="O15" s="218">
        <f t="shared" si="1"/>
        <v>0.10507458142436367</v>
      </c>
      <c r="P15" s="8"/>
      <c r="Q15" s="255">
        <f t="shared" si="2"/>
        <v>2.4236750031289525</v>
      </c>
      <c r="R15" s="256">
        <f t="shared" si="3"/>
        <v>2.4495940825615556</v>
      </c>
      <c r="S15" s="72">
        <f t="shared" si="4"/>
        <v>1.0694123345391516E-2</v>
      </c>
    </row>
    <row r="16" spans="1:19" s="53" customFormat="1" ht="24" customHeight="1" x14ac:dyDescent="0.25">
      <c r="A16" s="239"/>
      <c r="B16" s="237" t="s">
        <v>35</v>
      </c>
      <c r="C16" s="237"/>
      <c r="D16" s="238"/>
      <c r="E16" s="240">
        <f>E8+E12</f>
        <v>398625.53999999986</v>
      </c>
      <c r="F16" s="241">
        <f t="shared" ref="F16:F17" si="5">F8+F12</f>
        <v>445141.30999999976</v>
      </c>
      <c r="G16" s="343">
        <f>E16/E15</f>
        <v>0.82017478479661265</v>
      </c>
      <c r="H16" s="344">
        <f>F16/F15</f>
        <v>0.83765916258191253</v>
      </c>
      <c r="I16" s="282">
        <f t="shared" si="0"/>
        <v>0.11669039068595534</v>
      </c>
      <c r="J16" s="5"/>
      <c r="K16" s="240">
        <f t="shared" ref="K16:L18" si="6">K8+K12</f>
        <v>103360.4029999999</v>
      </c>
      <c r="L16" s="241">
        <f t="shared" si="6"/>
        <v>115597.45400000001</v>
      </c>
      <c r="M16" s="348">
        <f>K16/K15</f>
        <v>0.87744742337456649</v>
      </c>
      <c r="N16" s="344">
        <f>L16/L15</f>
        <v>0.88802172050638428</v>
      </c>
      <c r="O16" s="282">
        <f t="shared" si="1"/>
        <v>0.11839205967492329</v>
      </c>
      <c r="P16" s="57"/>
      <c r="Q16" s="253">
        <f t="shared" si="2"/>
        <v>2.5929197361513752</v>
      </c>
      <c r="R16" s="254">
        <f t="shared" si="3"/>
        <v>2.5968709576740938</v>
      </c>
      <c r="S16" s="242">
        <f t="shared" si="4"/>
        <v>1.5238503018930232E-3</v>
      </c>
    </row>
    <row r="17" spans="1:19" ht="24" customHeight="1" x14ac:dyDescent="0.25">
      <c r="A17" s="14"/>
      <c r="B17" s="5" t="s">
        <v>39</v>
      </c>
      <c r="C17" s="5"/>
      <c r="D17" s="245"/>
      <c r="E17" s="217">
        <f>E9+E13</f>
        <v>80686.489999999991</v>
      </c>
      <c r="F17" s="215">
        <f t="shared" si="5"/>
        <v>78654.940000000031</v>
      </c>
      <c r="G17" s="346">
        <f>E17/E15</f>
        <v>0.16601300702344374</v>
      </c>
      <c r="H17" s="295">
        <f>F17/F15</f>
        <v>0.14801149588504969</v>
      </c>
      <c r="I17" s="242">
        <f t="shared" si="0"/>
        <v>-2.5178316716961656E-2</v>
      </c>
      <c r="J17" s="243"/>
      <c r="K17" s="217">
        <f t="shared" si="6"/>
        <v>13543.871000000001</v>
      </c>
      <c r="L17" s="215">
        <f t="shared" si="6"/>
        <v>13278.317999999999</v>
      </c>
      <c r="M17" s="345">
        <f>K17/K15</f>
        <v>0.11497666772320465</v>
      </c>
      <c r="N17" s="295">
        <f>L17/L15</f>
        <v>0.10200427767025812</v>
      </c>
      <c r="O17" s="242">
        <f t="shared" si="1"/>
        <v>-1.9606876054859182E-2</v>
      </c>
      <c r="P17" s="244"/>
      <c r="Q17" s="253">
        <f t="shared" si="2"/>
        <v>1.6785797721526865</v>
      </c>
      <c r="R17" s="254">
        <f t="shared" si="3"/>
        <v>1.6881734319548136</v>
      </c>
      <c r="S17" s="242">
        <f t="shared" si="4"/>
        <v>5.7153433880737028E-3</v>
      </c>
    </row>
    <row r="18" spans="1:19" ht="24" customHeight="1" thickBot="1" x14ac:dyDescent="0.3">
      <c r="A18" s="15"/>
      <c r="B18" s="246" t="s">
        <v>38</v>
      </c>
      <c r="C18" s="246"/>
      <c r="D18" s="247"/>
      <c r="E18" s="248">
        <f>E10+E14</f>
        <v>6713.08</v>
      </c>
      <c r="F18" s="249">
        <f>F10+F14</f>
        <v>7614.77</v>
      </c>
      <c r="G18" s="347">
        <f>E18/E15</f>
        <v>1.3812208179943629E-2</v>
      </c>
      <c r="H18" s="301">
        <f>F18/F15</f>
        <v>1.4329341533037842E-2</v>
      </c>
      <c r="I18" s="283">
        <f t="shared" si="0"/>
        <v>0.1343183754699781</v>
      </c>
      <c r="J18" s="243"/>
      <c r="K18" s="248">
        <f t="shared" si="6"/>
        <v>892.41700000000003</v>
      </c>
      <c r="L18" s="249">
        <f t="shared" si="6"/>
        <v>1298.357</v>
      </c>
      <c r="M18" s="347">
        <f>K18/K15</f>
        <v>7.5759089022288473E-3</v>
      </c>
      <c r="N18" s="301">
        <f>L18/L15</f>
        <v>9.974001823357696E-3</v>
      </c>
      <c r="O18" s="283">
        <f t="shared" si="1"/>
        <v>0.45487703618375708</v>
      </c>
      <c r="P18" s="244"/>
      <c r="Q18" s="257">
        <f t="shared" si="2"/>
        <v>1.3293704231142782</v>
      </c>
      <c r="R18" s="258">
        <f t="shared" si="3"/>
        <v>1.7050508419820951</v>
      </c>
      <c r="S18" s="250">
        <f t="shared" si="4"/>
        <v>0.28260025372591113</v>
      </c>
    </row>
    <row r="19" spans="1:19" ht="6.75" customHeight="1" x14ac:dyDescent="0.25">
      <c r="Q19" s="259"/>
      <c r="R19" s="259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19"/>
  <sheetViews>
    <sheetView showGridLines="0" showRowColHeaders="0" workbookViewId="0">
      <selection activeCell="A10" sqref="A10"/>
    </sheetView>
  </sheetViews>
  <sheetFormatPr defaultRowHeight="15" x14ac:dyDescent="0.25"/>
  <cols>
    <col min="1" max="1" width="152.5703125" customWidth="1"/>
  </cols>
  <sheetData>
    <row r="1" spans="1:1" ht="18.75" x14ac:dyDescent="0.3">
      <c r="A1" s="11" t="s">
        <v>27</v>
      </c>
    </row>
    <row r="3" spans="1:1" ht="46.5" customHeight="1" x14ac:dyDescent="0.25">
      <c r="A3" s="10" t="s">
        <v>28</v>
      </c>
    </row>
    <row r="5" spans="1:1" x14ac:dyDescent="0.25">
      <c r="A5" t="s">
        <v>32</v>
      </c>
    </row>
    <row r="7" spans="1:1" x14ac:dyDescent="0.25">
      <c r="A7" t="s">
        <v>118</v>
      </c>
    </row>
    <row r="9" spans="1:1" x14ac:dyDescent="0.25">
      <c r="A9" t="s">
        <v>108</v>
      </c>
    </row>
    <row r="11" spans="1:1" x14ac:dyDescent="0.25">
      <c r="A11" t="s">
        <v>115</v>
      </c>
    </row>
    <row r="13" spans="1:1" x14ac:dyDescent="0.25">
      <c r="A13" t="s">
        <v>149</v>
      </c>
    </row>
    <row r="15" spans="1:1" x14ac:dyDescent="0.25">
      <c r="A15" t="s">
        <v>148</v>
      </c>
    </row>
    <row r="17" spans="1:1" x14ac:dyDescent="0.25">
      <c r="A17" t="s">
        <v>152</v>
      </c>
    </row>
    <row r="19" spans="1:1" x14ac:dyDescent="0.25">
      <c r="A19" t="s">
        <v>150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topLeftCell="A88" workbookViewId="0">
      <selection activeCell="H96" sqref="H96:I96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34</v>
      </c>
    </row>
    <row r="3" spans="1:16" ht="8.25" customHeight="1" thickBot="1" x14ac:dyDescent="0.3"/>
    <row r="4" spans="1:16" x14ac:dyDescent="0.25">
      <c r="A4" s="475" t="s">
        <v>3</v>
      </c>
      <c r="B4" s="462" t="s">
        <v>1</v>
      </c>
      <c r="C4" s="458"/>
      <c r="D4" s="462" t="s">
        <v>116</v>
      </c>
      <c r="E4" s="458"/>
      <c r="F4" s="176" t="s">
        <v>0</v>
      </c>
      <c r="H4" s="473" t="s">
        <v>19</v>
      </c>
      <c r="I4" s="474"/>
      <c r="J4" s="462" t="s">
        <v>116</v>
      </c>
      <c r="K4" s="463"/>
      <c r="L4" s="176" t="s">
        <v>0</v>
      </c>
      <c r="N4" s="470" t="s">
        <v>22</v>
      </c>
      <c r="O4" s="458"/>
      <c r="P4" s="176" t="s">
        <v>0</v>
      </c>
    </row>
    <row r="5" spans="1:16" x14ac:dyDescent="0.25">
      <c r="A5" s="476"/>
      <c r="B5" s="465" t="s">
        <v>174</v>
      </c>
      <c r="C5" s="467"/>
      <c r="D5" s="465" t="str">
        <f>B5</f>
        <v>jan-set</v>
      </c>
      <c r="E5" s="467"/>
      <c r="F5" s="177" t="s">
        <v>124</v>
      </c>
      <c r="H5" s="468" t="str">
        <f>B5</f>
        <v>jan-set</v>
      </c>
      <c r="I5" s="467"/>
      <c r="J5" s="465" t="str">
        <f>B5</f>
        <v>jan-set</v>
      </c>
      <c r="K5" s="466"/>
      <c r="L5" s="177" t="str">
        <f>F5</f>
        <v>2021/2020</v>
      </c>
      <c r="N5" s="468" t="str">
        <f>B5</f>
        <v>jan-set</v>
      </c>
      <c r="O5" s="466"/>
      <c r="P5" s="177" t="str">
        <f>F5</f>
        <v>2021/2020</v>
      </c>
    </row>
    <row r="6" spans="1:16" ht="19.5" customHeight="1" thickBot="1" x14ac:dyDescent="0.3">
      <c r="A6" s="477"/>
      <c r="B6" s="120">
        <f>'6'!E6</f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183</v>
      </c>
      <c r="B7" s="46">
        <v>71620.24000000002</v>
      </c>
      <c r="C7" s="195">
        <v>80839.8</v>
      </c>
      <c r="D7" s="345">
        <f>B7/$B$33</f>
        <v>0.1473591354158636</v>
      </c>
      <c r="E7" s="344">
        <f>C7/$C$33</f>
        <v>0.15212292737173569</v>
      </c>
      <c r="F7" s="67">
        <f>(C7-B7)/B7</f>
        <v>0.12872841531946808</v>
      </c>
      <c r="H7" s="46">
        <v>17223.151999999998</v>
      </c>
      <c r="I7" s="195">
        <v>19530.394000000004</v>
      </c>
      <c r="J7" s="345">
        <f>H7/$H$33</f>
        <v>0.14621083031950363</v>
      </c>
      <c r="K7" s="344">
        <f>I7/$I$33</f>
        <v>0.15003283793817432</v>
      </c>
      <c r="L7" s="67">
        <f>(I7-H7)/H7</f>
        <v>0.13396165812157995</v>
      </c>
      <c r="N7" s="40">
        <f t="shared" ref="N7:N33" si="0">(H7/B7)*10</f>
        <v>2.4047883670872916</v>
      </c>
      <c r="O7" s="200">
        <f t="shared" ref="O7:O33" si="1">(I7/C7)*10</f>
        <v>2.415937941459529</v>
      </c>
      <c r="P7" s="76">
        <f>(O7-N7)/N7</f>
        <v>4.6364056500081546E-3</v>
      </c>
    </row>
    <row r="8" spans="1:16" ht="20.100000000000001" customHeight="1" x14ac:dyDescent="0.25">
      <c r="A8" s="14" t="s">
        <v>181</v>
      </c>
      <c r="B8" s="25">
        <v>71879.14</v>
      </c>
      <c r="C8" s="188">
        <v>68838.06</v>
      </c>
      <c r="D8" s="345">
        <f t="shared" ref="D8:D32" si="2">B8/$B$33</f>
        <v>0.14789182394300571</v>
      </c>
      <c r="E8" s="295">
        <f t="shared" ref="E8:E32" si="3">C8/$C$33</f>
        <v>0.12953826211582886</v>
      </c>
      <c r="F8" s="67">
        <f t="shared" ref="F8:F33" si="4">(C8-B8)/B8</f>
        <v>-4.2308241306170356E-2</v>
      </c>
      <c r="H8" s="25">
        <v>17553.612000000001</v>
      </c>
      <c r="I8" s="188">
        <v>16853.980000000003</v>
      </c>
      <c r="J8" s="345">
        <f t="shared" ref="J8:J32" si="5">H8/$H$33</f>
        <v>0.14901617227940642</v>
      </c>
      <c r="K8" s="295">
        <f t="shared" ref="K8:K32" si="6">I8/$I$33</f>
        <v>0.12947257745815222</v>
      </c>
      <c r="L8" s="67">
        <f t="shared" ref="L8:L33" si="7">(I8-H8)/H8</f>
        <v>-3.9856868204674788E-2</v>
      </c>
      <c r="N8" s="40">
        <f t="shared" si="0"/>
        <v>2.4421010045473555</v>
      </c>
      <c r="O8" s="201">
        <f t="shared" si="1"/>
        <v>2.4483519727313645</v>
      </c>
      <c r="P8" s="67">
        <f t="shared" ref="P8:P71" si="8">(O8-N8)/N8</f>
        <v>2.5596681596581519E-3</v>
      </c>
    </row>
    <row r="9" spans="1:16" ht="20.100000000000001" customHeight="1" x14ac:dyDescent="0.25">
      <c r="A9" s="14" t="s">
        <v>182</v>
      </c>
      <c r="B9" s="25">
        <v>40247.47</v>
      </c>
      <c r="C9" s="188">
        <v>68645.69</v>
      </c>
      <c r="D9" s="345">
        <f t="shared" si="2"/>
        <v>8.2809445791802799E-2</v>
      </c>
      <c r="E9" s="295">
        <f t="shared" si="3"/>
        <v>0.12917626360100698</v>
      </c>
      <c r="F9" s="67">
        <f t="shared" si="4"/>
        <v>0.70559018989268141</v>
      </c>
      <c r="H9" s="25">
        <v>9436.3729999999996</v>
      </c>
      <c r="I9" s="188">
        <v>16049.847</v>
      </c>
      <c r="J9" s="345">
        <f t="shared" si="5"/>
        <v>8.0107284168109624E-2</v>
      </c>
      <c r="K9" s="295">
        <f t="shared" si="6"/>
        <v>0.12329521329080678</v>
      </c>
      <c r="L9" s="67">
        <f t="shared" si="7"/>
        <v>0.70084915040980267</v>
      </c>
      <c r="N9" s="40">
        <f t="shared" si="0"/>
        <v>2.3445878709891579</v>
      </c>
      <c r="O9" s="201">
        <f t="shared" si="1"/>
        <v>2.3380706057437837</v>
      </c>
      <c r="P9" s="67">
        <f t="shared" si="8"/>
        <v>-2.7797061163779913E-3</v>
      </c>
    </row>
    <row r="10" spans="1:16" ht="20.100000000000001" customHeight="1" x14ac:dyDescent="0.25">
      <c r="A10" s="14" t="s">
        <v>157</v>
      </c>
      <c r="B10" s="25">
        <v>41520.74</v>
      </c>
      <c r="C10" s="188">
        <v>43002.030000000013</v>
      </c>
      <c r="D10" s="345">
        <f t="shared" si="2"/>
        <v>8.5429207556786499E-2</v>
      </c>
      <c r="E10" s="295">
        <f t="shared" si="3"/>
        <v>8.0920470937919209E-2</v>
      </c>
      <c r="F10" s="67">
        <f t="shared" si="4"/>
        <v>3.567590558357138E-2</v>
      </c>
      <c r="H10" s="25">
        <v>9368.0030000000024</v>
      </c>
      <c r="I10" s="188">
        <v>9981.0789999999979</v>
      </c>
      <c r="J10" s="345">
        <f t="shared" si="5"/>
        <v>7.9526877372132668E-2</v>
      </c>
      <c r="K10" s="295">
        <f t="shared" si="6"/>
        <v>7.6674828375460038E-2</v>
      </c>
      <c r="L10" s="67">
        <f t="shared" si="7"/>
        <v>6.544361695870457E-2</v>
      </c>
      <c r="N10" s="40">
        <f t="shared" si="0"/>
        <v>2.2562225528735764</v>
      </c>
      <c r="O10" s="201">
        <f t="shared" si="1"/>
        <v>2.3210715866204441</v>
      </c>
      <c r="P10" s="67">
        <f t="shared" si="8"/>
        <v>2.8742303663383949E-2</v>
      </c>
    </row>
    <row r="11" spans="1:16" ht="20.100000000000001" customHeight="1" x14ac:dyDescent="0.25">
      <c r="A11" s="14" t="s">
        <v>158</v>
      </c>
      <c r="B11" s="25">
        <v>35559.71</v>
      </c>
      <c r="C11" s="188">
        <v>40220.609999999993</v>
      </c>
      <c r="D11" s="345">
        <f t="shared" si="2"/>
        <v>7.3164347414066716E-2</v>
      </c>
      <c r="E11" s="295">
        <f t="shared" si="3"/>
        <v>7.5686443235595646E-2</v>
      </c>
      <c r="F11" s="67">
        <f t="shared" si="4"/>
        <v>0.13107249749787031</v>
      </c>
      <c r="H11" s="25">
        <v>8288.16</v>
      </c>
      <c r="I11" s="188">
        <v>9442.2960000000003</v>
      </c>
      <c r="J11" s="345">
        <f t="shared" si="5"/>
        <v>7.0359871144428002E-2</v>
      </c>
      <c r="K11" s="295">
        <f t="shared" si="6"/>
        <v>7.2535887680108838E-2</v>
      </c>
      <c r="L11" s="67">
        <f t="shared" si="7"/>
        <v>0.13925117275728274</v>
      </c>
      <c r="N11" s="40">
        <f t="shared" si="0"/>
        <v>2.3307726637815662</v>
      </c>
      <c r="O11" s="201">
        <f t="shared" si="1"/>
        <v>2.3476262543009669</v>
      </c>
      <c r="P11" s="67">
        <f t="shared" si="8"/>
        <v>7.2309027736993364E-3</v>
      </c>
    </row>
    <row r="12" spans="1:16" ht="20.100000000000001" customHeight="1" x14ac:dyDescent="0.25">
      <c r="A12" s="14" t="s">
        <v>184</v>
      </c>
      <c r="B12" s="25">
        <v>28136.85</v>
      </c>
      <c r="C12" s="188">
        <v>26526.350000000006</v>
      </c>
      <c r="D12" s="345">
        <f t="shared" si="2"/>
        <v>5.7891762012049118E-2</v>
      </c>
      <c r="E12" s="295">
        <f t="shared" si="3"/>
        <v>4.9916823328202714E-2</v>
      </c>
      <c r="F12" s="67">
        <f t="shared" si="4"/>
        <v>-5.7238105900269322E-2</v>
      </c>
      <c r="H12" s="25">
        <v>7998.3950000000013</v>
      </c>
      <c r="I12" s="188">
        <v>7901.6629999999986</v>
      </c>
      <c r="J12" s="345">
        <f t="shared" si="5"/>
        <v>6.7899997292793252E-2</v>
      </c>
      <c r="K12" s="295">
        <f t="shared" si="6"/>
        <v>6.0700717267714518E-2</v>
      </c>
      <c r="L12" s="67">
        <f t="shared" si="7"/>
        <v>-1.2093926343973094E-2</v>
      </c>
      <c r="N12" s="40">
        <f t="shared" si="0"/>
        <v>2.8426760635963166</v>
      </c>
      <c r="O12" s="201">
        <f t="shared" si="1"/>
        <v>2.9787976860744116</v>
      </c>
      <c r="P12" s="67">
        <f t="shared" si="8"/>
        <v>4.7885027851497536E-2</v>
      </c>
    </row>
    <row r="13" spans="1:16" ht="20.100000000000001" customHeight="1" x14ac:dyDescent="0.25">
      <c r="A13" s="14" t="s">
        <v>185</v>
      </c>
      <c r="B13" s="25">
        <v>23321.449999999997</v>
      </c>
      <c r="C13" s="188">
        <v>16515.43</v>
      </c>
      <c r="D13" s="345">
        <f t="shared" si="2"/>
        <v>4.7984043458166169E-2</v>
      </c>
      <c r="E13" s="295">
        <f t="shared" si="3"/>
        <v>3.1078448467252329E-2</v>
      </c>
      <c r="F13" s="67">
        <f t="shared" si="4"/>
        <v>-0.29183519892631021</v>
      </c>
      <c r="H13" s="25">
        <v>6800.3939999999984</v>
      </c>
      <c r="I13" s="188">
        <v>5377.3329999999987</v>
      </c>
      <c r="J13" s="345">
        <f t="shared" si="5"/>
        <v>5.7729923839711247E-2</v>
      </c>
      <c r="K13" s="295">
        <f t="shared" si="6"/>
        <v>4.1308768810736557E-2</v>
      </c>
      <c r="L13" s="67">
        <f t="shared" si="7"/>
        <v>-0.20926155161009788</v>
      </c>
      <c r="N13" s="40">
        <f t="shared" si="0"/>
        <v>2.9159396178196459</v>
      </c>
      <c r="O13" s="201">
        <f t="shared" si="1"/>
        <v>3.2559448951677301</v>
      </c>
      <c r="P13" s="67">
        <f t="shared" si="8"/>
        <v>0.11660230385782765</v>
      </c>
    </row>
    <row r="14" spans="1:16" ht="20.100000000000001" customHeight="1" x14ac:dyDescent="0.25">
      <c r="A14" s="14" t="s">
        <v>188</v>
      </c>
      <c r="B14" s="25">
        <v>23786.490000000005</v>
      </c>
      <c r="C14" s="188">
        <v>23607.509999999991</v>
      </c>
      <c r="D14" s="345">
        <f t="shared" si="2"/>
        <v>4.8940866450295127E-2</v>
      </c>
      <c r="E14" s="295">
        <f t="shared" si="3"/>
        <v>4.4424201063801773E-2</v>
      </c>
      <c r="F14" s="67">
        <f t="shared" si="4"/>
        <v>-7.5244392930614848E-3</v>
      </c>
      <c r="H14" s="25">
        <v>4868.1729999999998</v>
      </c>
      <c r="I14" s="188">
        <v>4877.2619999999997</v>
      </c>
      <c r="J14" s="345">
        <f t="shared" si="5"/>
        <v>4.1326907901003782E-2</v>
      </c>
      <c r="K14" s="295">
        <f t="shared" si="6"/>
        <v>3.746721439557317E-2</v>
      </c>
      <c r="L14" s="67">
        <f t="shared" si="7"/>
        <v>1.8670248571691973E-3</v>
      </c>
      <c r="N14" s="40">
        <f t="shared" si="0"/>
        <v>2.0466125939556439</v>
      </c>
      <c r="O14" s="201">
        <f t="shared" si="1"/>
        <v>2.0659790041389376</v>
      </c>
      <c r="P14" s="67">
        <f t="shared" si="8"/>
        <v>9.4626654015955384E-3</v>
      </c>
    </row>
    <row r="15" spans="1:16" ht="20.100000000000001" customHeight="1" x14ac:dyDescent="0.25">
      <c r="A15" s="14" t="s">
        <v>153</v>
      </c>
      <c r="B15" s="25">
        <v>16888.93</v>
      </c>
      <c r="C15" s="188">
        <v>18227.529999999995</v>
      </c>
      <c r="D15" s="345">
        <f t="shared" si="2"/>
        <v>3.4749089404043337E-2</v>
      </c>
      <c r="E15" s="295">
        <f t="shared" si="3"/>
        <v>3.4300248421645432E-2</v>
      </c>
      <c r="F15" s="67">
        <f t="shared" si="4"/>
        <v>7.9259017593180561E-2</v>
      </c>
      <c r="H15" s="25">
        <v>3097.0509999999999</v>
      </c>
      <c r="I15" s="188">
        <v>3640.7740000000003</v>
      </c>
      <c r="J15" s="345">
        <f t="shared" si="5"/>
        <v>2.6291494045448192E-2</v>
      </c>
      <c r="K15" s="295">
        <f t="shared" si="6"/>
        <v>2.7968491342853535E-2</v>
      </c>
      <c r="L15" s="67">
        <f t="shared" si="7"/>
        <v>0.17556152610983816</v>
      </c>
      <c r="N15" s="40">
        <f t="shared" si="0"/>
        <v>1.8337757335722273</v>
      </c>
      <c r="O15" s="201">
        <f t="shared" si="1"/>
        <v>1.997403926917142</v>
      </c>
      <c r="P15" s="67">
        <f t="shared" si="8"/>
        <v>8.9230209752074768E-2</v>
      </c>
    </row>
    <row r="16" spans="1:16" ht="20.100000000000001" customHeight="1" x14ac:dyDescent="0.25">
      <c r="A16" s="14" t="s">
        <v>154</v>
      </c>
      <c r="B16" s="25">
        <v>10692.29</v>
      </c>
      <c r="C16" s="188">
        <v>12775.350000000002</v>
      </c>
      <c r="D16" s="345">
        <f t="shared" si="2"/>
        <v>2.1999460069048692E-2</v>
      </c>
      <c r="E16" s="295">
        <f t="shared" si="3"/>
        <v>2.404043107724789E-2</v>
      </c>
      <c r="F16" s="67">
        <f t="shared" si="4"/>
        <v>0.1948188835132606</v>
      </c>
      <c r="H16" s="25">
        <v>3012.665</v>
      </c>
      <c r="I16" s="188">
        <v>3611.6110000000003</v>
      </c>
      <c r="J16" s="345">
        <f t="shared" si="5"/>
        <v>2.5575124177299687E-2</v>
      </c>
      <c r="K16" s="295">
        <f t="shared" si="6"/>
        <v>2.774446065239276E-2</v>
      </c>
      <c r="L16" s="67">
        <f t="shared" si="7"/>
        <v>0.19880935981929632</v>
      </c>
      <c r="N16" s="40">
        <f t="shared" si="0"/>
        <v>2.8176050219363669</v>
      </c>
      <c r="O16" s="201">
        <f t="shared" si="1"/>
        <v>2.8270153068213393</v>
      </c>
      <c r="P16" s="67">
        <f t="shared" si="8"/>
        <v>3.3398169053891411E-3</v>
      </c>
    </row>
    <row r="17" spans="1:16" ht="20.100000000000001" customHeight="1" x14ac:dyDescent="0.25">
      <c r="A17" s="14" t="s">
        <v>156</v>
      </c>
      <c r="B17" s="25">
        <v>12123.37</v>
      </c>
      <c r="C17" s="188">
        <v>12036.49</v>
      </c>
      <c r="D17" s="345">
        <f t="shared" si="2"/>
        <v>2.4943916992272268E-2</v>
      </c>
      <c r="E17" s="295">
        <f t="shared" si="3"/>
        <v>2.2650057200545064E-2</v>
      </c>
      <c r="F17" s="67">
        <f t="shared" si="4"/>
        <v>-7.166324215131685E-3</v>
      </c>
      <c r="H17" s="25">
        <v>3167.2519999999995</v>
      </c>
      <c r="I17" s="188">
        <v>3147.5589999999993</v>
      </c>
      <c r="J17" s="345">
        <f t="shared" si="5"/>
        <v>2.6887444571766454E-2</v>
      </c>
      <c r="K17" s="295">
        <f t="shared" si="6"/>
        <v>2.4179604842986879E-2</v>
      </c>
      <c r="L17" s="67">
        <f t="shared" si="7"/>
        <v>-6.2176928138336371E-3</v>
      </c>
      <c r="N17" s="40">
        <f t="shared" si="0"/>
        <v>2.6125178065174941</v>
      </c>
      <c r="O17" s="201">
        <f t="shared" si="1"/>
        <v>2.6150140115598481</v>
      </c>
      <c r="P17" s="67">
        <f t="shared" si="8"/>
        <v>9.5547867123688558E-4</v>
      </c>
    </row>
    <row r="18" spans="1:16" ht="20.100000000000001" customHeight="1" x14ac:dyDescent="0.25">
      <c r="A18" s="14" t="s">
        <v>187</v>
      </c>
      <c r="B18" s="25">
        <v>8197.1400000000031</v>
      </c>
      <c r="C18" s="188">
        <v>10983.379999999997</v>
      </c>
      <c r="D18" s="345">
        <f t="shared" si="2"/>
        <v>1.6865671816832677E-2</v>
      </c>
      <c r="E18" s="295">
        <f t="shared" si="3"/>
        <v>2.0668333148228642E-2</v>
      </c>
      <c r="F18" s="67">
        <f t="shared" si="4"/>
        <v>0.33990391770788264</v>
      </c>
      <c r="H18" s="25">
        <v>2340.5519999999997</v>
      </c>
      <c r="I18" s="188">
        <v>2971.3690000000001</v>
      </c>
      <c r="J18" s="345">
        <f t="shared" si="5"/>
        <v>1.9869420610465198E-2</v>
      </c>
      <c r="K18" s="295">
        <f t="shared" si="6"/>
        <v>2.2826110094425901E-2</v>
      </c>
      <c r="L18" s="67">
        <f t="shared" si="7"/>
        <v>0.26951633631724503</v>
      </c>
      <c r="N18" s="40">
        <f t="shared" si="0"/>
        <v>2.8553275898667079</v>
      </c>
      <c r="O18" s="201">
        <f t="shared" si="1"/>
        <v>2.7053320562522654</v>
      </c>
      <c r="P18" s="67">
        <f t="shared" si="8"/>
        <v>-5.2531812513129043E-2</v>
      </c>
    </row>
    <row r="19" spans="1:16" ht="20.100000000000001" customHeight="1" x14ac:dyDescent="0.25">
      <c r="A19" s="14" t="s">
        <v>155</v>
      </c>
      <c r="B19" s="25">
        <v>9252.4</v>
      </c>
      <c r="C19" s="188">
        <v>11387.550000000003</v>
      </c>
      <c r="D19" s="345">
        <f t="shared" si="2"/>
        <v>1.9036876510351488E-2</v>
      </c>
      <c r="E19" s="295">
        <f t="shared" si="3"/>
        <v>2.1428893213392527E-2</v>
      </c>
      <c r="F19" s="67">
        <f t="shared" si="4"/>
        <v>0.23076715230642897</v>
      </c>
      <c r="H19" s="25">
        <v>2243.7169999999992</v>
      </c>
      <c r="I19" s="188">
        <v>2773.444</v>
      </c>
      <c r="J19" s="345">
        <f t="shared" si="5"/>
        <v>1.9047368656560985E-2</v>
      </c>
      <c r="K19" s="295">
        <f t="shared" si="6"/>
        <v>2.1305646684987609E-2</v>
      </c>
      <c r="L19" s="67">
        <f t="shared" si="7"/>
        <v>0.23609350020524023</v>
      </c>
      <c r="N19" s="40">
        <f t="shared" si="0"/>
        <v>2.4250108080065704</v>
      </c>
      <c r="O19" s="201">
        <f t="shared" si="1"/>
        <v>2.4355054423471239</v>
      </c>
      <c r="P19" s="67">
        <f t="shared" si="8"/>
        <v>4.3276649761327529E-3</v>
      </c>
    </row>
    <row r="20" spans="1:16" ht="20.100000000000001" customHeight="1" x14ac:dyDescent="0.25">
      <c r="A20" s="14" t="s">
        <v>161</v>
      </c>
      <c r="B20" s="25">
        <v>19526.249999999996</v>
      </c>
      <c r="C20" s="188">
        <v>13388.520000000006</v>
      </c>
      <c r="D20" s="345">
        <f t="shared" si="2"/>
        <v>4.0175393407143087E-2</v>
      </c>
      <c r="E20" s="295">
        <f t="shared" si="3"/>
        <v>2.5194283701531071E-2</v>
      </c>
      <c r="F20" s="67">
        <f t="shared" si="4"/>
        <v>-0.31433224505473356</v>
      </c>
      <c r="H20" s="25">
        <v>3256.1069999999991</v>
      </c>
      <c r="I20" s="188">
        <v>2608.7819999999997</v>
      </c>
      <c r="J20" s="345">
        <f t="shared" si="5"/>
        <v>2.7641752687263512E-2</v>
      </c>
      <c r="K20" s="295">
        <f t="shared" si="6"/>
        <v>2.0040710239743562E-2</v>
      </c>
      <c r="L20" s="67">
        <f t="shared" si="7"/>
        <v>-0.19880335627791088</v>
      </c>
      <c r="N20" s="40">
        <f t="shared" si="0"/>
        <v>1.6675536777415019</v>
      </c>
      <c r="O20" s="201">
        <f t="shared" si="1"/>
        <v>1.9485215692249767</v>
      </c>
      <c r="P20" s="67">
        <f t="shared" si="8"/>
        <v>0.16849106282684198</v>
      </c>
    </row>
    <row r="21" spans="1:16" ht="20.100000000000001" customHeight="1" x14ac:dyDescent="0.25">
      <c r="A21" s="14" t="s">
        <v>186</v>
      </c>
      <c r="B21" s="25">
        <v>8920.4199999999983</v>
      </c>
      <c r="C21" s="188">
        <v>9249.8899999999976</v>
      </c>
      <c r="D21" s="345">
        <f t="shared" si="2"/>
        <v>1.8353825381573385E-2</v>
      </c>
      <c r="E21" s="295">
        <f t="shared" si="3"/>
        <v>1.7406281864459631E-2</v>
      </c>
      <c r="F21" s="67">
        <f t="shared" si="4"/>
        <v>3.6934359592933896E-2</v>
      </c>
      <c r="H21" s="25">
        <v>2612.5709999999999</v>
      </c>
      <c r="I21" s="188">
        <v>2142.6470000000008</v>
      </c>
      <c r="J21" s="345">
        <f t="shared" si="5"/>
        <v>2.2178645069070746E-2</v>
      </c>
      <c r="K21" s="295">
        <f t="shared" si="6"/>
        <v>1.6459852786877494E-2</v>
      </c>
      <c r="L21" s="67">
        <f t="shared" si="7"/>
        <v>-0.17987032696910402</v>
      </c>
      <c r="N21" s="40">
        <f t="shared" si="0"/>
        <v>2.9287533546626729</v>
      </c>
      <c r="O21" s="201">
        <f t="shared" si="1"/>
        <v>2.3164026815454037</v>
      </c>
      <c r="P21" s="67">
        <f t="shared" si="8"/>
        <v>-0.20908236336883287</v>
      </c>
    </row>
    <row r="22" spans="1:16" ht="20.100000000000001" customHeight="1" x14ac:dyDescent="0.25">
      <c r="A22" s="14" t="s">
        <v>162</v>
      </c>
      <c r="B22" s="25">
        <v>5934.4200000000019</v>
      </c>
      <c r="C22" s="188">
        <v>6196.7599999999993</v>
      </c>
      <c r="D22" s="345">
        <f t="shared" si="2"/>
        <v>1.2210109885063348E-2</v>
      </c>
      <c r="E22" s="295">
        <f t="shared" si="3"/>
        <v>1.1660955017455222E-2</v>
      </c>
      <c r="F22" s="67">
        <f t="shared" si="4"/>
        <v>4.4206510493021614E-2</v>
      </c>
      <c r="H22" s="25">
        <v>1604.8209999999999</v>
      </c>
      <c r="I22" s="188">
        <v>1692.825</v>
      </c>
      <c r="J22" s="345">
        <f t="shared" si="5"/>
        <v>1.3623650939396933E-2</v>
      </c>
      <c r="K22" s="295">
        <f t="shared" si="6"/>
        <v>1.3004312093380703E-2</v>
      </c>
      <c r="L22" s="67">
        <f t="shared" si="7"/>
        <v>5.4837268455485151E-2</v>
      </c>
      <c r="N22" s="40">
        <f t="shared" si="0"/>
        <v>2.7042592199406168</v>
      </c>
      <c r="O22" s="201">
        <f t="shared" si="1"/>
        <v>2.7317904840594123</v>
      </c>
      <c r="P22" s="67">
        <f t="shared" si="8"/>
        <v>1.0180704540373181E-2</v>
      </c>
    </row>
    <row r="23" spans="1:16" ht="20.100000000000001" customHeight="1" x14ac:dyDescent="0.25">
      <c r="A23" s="14" t="s">
        <v>190</v>
      </c>
      <c r="B23" s="25">
        <v>5155.6599999999989</v>
      </c>
      <c r="C23" s="188">
        <v>5803.07</v>
      </c>
      <c r="D23" s="345">
        <f t="shared" si="2"/>
        <v>1.0607805839496642E-2</v>
      </c>
      <c r="E23" s="295">
        <f t="shared" si="3"/>
        <v>1.0920116033724702E-2</v>
      </c>
      <c r="F23" s="67">
        <f t="shared" si="4"/>
        <v>0.12557267158811886</v>
      </c>
      <c r="H23" s="25">
        <v>1336.7509999999997</v>
      </c>
      <c r="I23" s="188">
        <v>1588.4389999999999</v>
      </c>
      <c r="J23" s="345">
        <f t="shared" si="5"/>
        <v>1.134795034267983E-2</v>
      </c>
      <c r="K23" s="295">
        <f t="shared" si="6"/>
        <v>1.2202416964126562E-2</v>
      </c>
      <c r="L23" s="67">
        <f t="shared" si="7"/>
        <v>0.18828338261950067</v>
      </c>
      <c r="N23" s="40">
        <f t="shared" si="0"/>
        <v>2.592783465162559</v>
      </c>
      <c r="O23" s="201">
        <f t="shared" si="1"/>
        <v>2.7372390820720756</v>
      </c>
      <c r="P23" s="67">
        <f t="shared" si="8"/>
        <v>5.5714493265815276E-2</v>
      </c>
    </row>
    <row r="24" spans="1:16" ht="20.100000000000001" customHeight="1" x14ac:dyDescent="0.25">
      <c r="A24" s="14" t="s">
        <v>197</v>
      </c>
      <c r="B24" s="25">
        <v>6109.52</v>
      </c>
      <c r="C24" s="188">
        <v>5442.77</v>
      </c>
      <c r="D24" s="345">
        <f t="shared" si="2"/>
        <v>1.2570379336985283E-2</v>
      </c>
      <c r="E24" s="295">
        <f t="shared" si="3"/>
        <v>1.0242109770324295E-2</v>
      </c>
      <c r="F24" s="67">
        <f t="shared" si="4"/>
        <v>-0.10913295970878235</v>
      </c>
      <c r="H24" s="25">
        <v>1387.018</v>
      </c>
      <c r="I24" s="188">
        <v>1367.232</v>
      </c>
      <c r="J24" s="345">
        <f t="shared" si="5"/>
        <v>1.1774677100225169E-2</v>
      </c>
      <c r="K24" s="295">
        <f t="shared" si="6"/>
        <v>1.0503100811990067E-2</v>
      </c>
      <c r="L24" s="67">
        <f t="shared" si="7"/>
        <v>-1.4265135708404691E-2</v>
      </c>
      <c r="N24" s="40">
        <f t="shared" si="0"/>
        <v>2.2702569105265225</v>
      </c>
      <c r="O24" s="201">
        <f t="shared" si="1"/>
        <v>2.512015021762815</v>
      </c>
      <c r="P24" s="67">
        <f t="shared" si="8"/>
        <v>0.10648931850634628</v>
      </c>
    </row>
    <row r="25" spans="1:16" ht="20.100000000000001" customHeight="1" x14ac:dyDescent="0.25">
      <c r="A25" s="14" t="s">
        <v>193</v>
      </c>
      <c r="B25" s="25">
        <v>2768.0099999999998</v>
      </c>
      <c r="C25" s="188">
        <v>3380.95</v>
      </c>
      <c r="D25" s="345">
        <f t="shared" si="2"/>
        <v>5.6951995751824414E-3</v>
      </c>
      <c r="E25" s="295">
        <f t="shared" si="3"/>
        <v>6.3622128122220708E-3</v>
      </c>
      <c r="F25" s="67">
        <f t="shared" ref="F25:F27" si="9">(C25-B25)/B25</f>
        <v>0.2214370612822931</v>
      </c>
      <c r="H25" s="25">
        <v>1351.3930000000003</v>
      </c>
      <c r="I25" s="188">
        <v>1351.5830000000001</v>
      </c>
      <c r="J25" s="345">
        <f t="shared" si="5"/>
        <v>1.1472249250193288E-2</v>
      </c>
      <c r="K25" s="295">
        <f t="shared" si="6"/>
        <v>1.0382884912562002E-2</v>
      </c>
      <c r="L25" s="67">
        <f t="shared" ref="L25:L29" si="10">(I25-H25)/H25</f>
        <v>1.4059566684142003E-4</v>
      </c>
      <c r="N25" s="40">
        <f t="shared" si="0"/>
        <v>4.8821825065660898</v>
      </c>
      <c r="O25" s="201">
        <f t="shared" si="1"/>
        <v>3.9976426743962499</v>
      </c>
      <c r="P25" s="67">
        <f t="shared" ref="P25:P29" si="11">(O25-N25)/N25</f>
        <v>-0.1811771335832314</v>
      </c>
    </row>
    <row r="26" spans="1:16" ht="20.100000000000001" customHeight="1" x14ac:dyDescent="0.25">
      <c r="A26" s="14" t="s">
        <v>159</v>
      </c>
      <c r="B26" s="25">
        <v>2944.83</v>
      </c>
      <c r="C26" s="188">
        <v>4359.63</v>
      </c>
      <c r="D26" s="345">
        <f t="shared" si="2"/>
        <v>6.0590079389108093E-3</v>
      </c>
      <c r="E26" s="295">
        <f t="shared" si="3"/>
        <v>8.2038757871449475E-3</v>
      </c>
      <c r="F26" s="67">
        <f t="shared" si="9"/>
        <v>0.48043520339034856</v>
      </c>
      <c r="H26" s="25">
        <v>814.245</v>
      </c>
      <c r="I26" s="188">
        <v>1257.0670000000002</v>
      </c>
      <c r="J26" s="345">
        <f t="shared" si="5"/>
        <v>6.912290940328707E-3</v>
      </c>
      <c r="K26" s="295">
        <f t="shared" si="6"/>
        <v>9.6568113008077047E-3</v>
      </c>
      <c r="L26" s="67">
        <f t="shared" si="10"/>
        <v>0.5438436834122411</v>
      </c>
      <c r="N26" s="40">
        <f t="shared" si="0"/>
        <v>2.7649983190880292</v>
      </c>
      <c r="O26" s="201">
        <f t="shared" si="1"/>
        <v>2.8834258870592233</v>
      </c>
      <c r="P26" s="67">
        <f t="shared" si="11"/>
        <v>4.2830972863034049E-2</v>
      </c>
    </row>
    <row r="27" spans="1:16" ht="20.100000000000001" customHeight="1" x14ac:dyDescent="0.25">
      <c r="A27" s="14" t="s">
        <v>160</v>
      </c>
      <c r="B27" s="25">
        <v>2534.48</v>
      </c>
      <c r="C27" s="188">
        <v>3867.4</v>
      </c>
      <c r="D27" s="345">
        <f t="shared" si="2"/>
        <v>5.2147099971851241E-3</v>
      </c>
      <c r="E27" s="295">
        <f t="shared" si="3"/>
        <v>7.277605948028701E-3</v>
      </c>
      <c r="F27" s="67">
        <f t="shared" si="9"/>
        <v>0.52591458602948138</v>
      </c>
      <c r="H27" s="25">
        <v>814.40199999999993</v>
      </c>
      <c r="I27" s="188">
        <v>1074.4489999999996</v>
      </c>
      <c r="J27" s="345">
        <f t="shared" si="5"/>
        <v>6.9136237451695491E-3</v>
      </c>
      <c r="K27" s="295">
        <f t="shared" si="6"/>
        <v>8.2539365406470236E-3</v>
      </c>
      <c r="L27" s="67">
        <f t="shared" si="10"/>
        <v>0.31931036515136224</v>
      </c>
      <c r="N27" s="40">
        <f t="shared" si="0"/>
        <v>3.2132903001799185</v>
      </c>
      <c r="O27" s="201">
        <f t="shared" si="1"/>
        <v>2.7782205099032931</v>
      </c>
      <c r="P27" s="67">
        <f t="shared" si="11"/>
        <v>-0.13539697619361218</v>
      </c>
    </row>
    <row r="28" spans="1:16" ht="20.100000000000001" customHeight="1" x14ac:dyDescent="0.25">
      <c r="A28" s="14" t="s">
        <v>189</v>
      </c>
      <c r="B28" s="25">
        <v>4104.829999999999</v>
      </c>
      <c r="C28" s="188">
        <v>5304.6099999999988</v>
      </c>
      <c r="D28" s="345">
        <f t="shared" si="2"/>
        <v>8.4457159013862429E-3</v>
      </c>
      <c r="E28" s="295">
        <f t="shared" si="3"/>
        <v>9.9821226891380569E-3</v>
      </c>
      <c r="F28" s="67">
        <f t="shared" ref="F28:F29" si="12">(C28-B28)/B28</f>
        <v>0.29228494237276575</v>
      </c>
      <c r="H28" s="25">
        <v>706.30200000000002</v>
      </c>
      <c r="I28" s="188">
        <v>1021.0469999999998</v>
      </c>
      <c r="J28" s="345">
        <f t="shared" si="5"/>
        <v>5.995940921634209E-3</v>
      </c>
      <c r="K28" s="295">
        <f t="shared" si="6"/>
        <v>7.843701416277573E-3</v>
      </c>
      <c r="L28" s="67">
        <f t="shared" si="10"/>
        <v>0.44562382663506511</v>
      </c>
      <c r="N28" s="40">
        <f t="shared" si="0"/>
        <v>1.720660782541543</v>
      </c>
      <c r="O28" s="201">
        <f t="shared" si="1"/>
        <v>1.9248295350647835</v>
      </c>
      <c r="P28" s="67">
        <f t="shared" si="11"/>
        <v>0.11865717786725412</v>
      </c>
    </row>
    <row r="29" spans="1:16" ht="20.100000000000001" customHeight="1" x14ac:dyDescent="0.25">
      <c r="A29" s="14" t="s">
        <v>167</v>
      </c>
      <c r="B29" s="25">
        <v>1749.35</v>
      </c>
      <c r="C29" s="188">
        <v>3142.3999999999996</v>
      </c>
      <c r="D29" s="345">
        <f t="shared" si="2"/>
        <v>3.5992996328934519E-3</v>
      </c>
      <c r="E29" s="295">
        <f t="shared" si="3"/>
        <v>5.9133135778780023E-3</v>
      </c>
      <c r="F29" s="67">
        <f t="shared" si="12"/>
        <v>0.79632434904393046</v>
      </c>
      <c r="H29" s="25">
        <v>402.64099999999996</v>
      </c>
      <c r="I29" s="188">
        <v>800.25</v>
      </c>
      <c r="J29" s="345">
        <f t="shared" si="5"/>
        <v>3.4181011077806934E-3</v>
      </c>
      <c r="K29" s="295">
        <f t="shared" si="6"/>
        <v>6.1475348915144253E-3</v>
      </c>
      <c r="L29" s="67">
        <f t="shared" si="10"/>
        <v>0.98750251464704308</v>
      </c>
      <c r="N29" s="40">
        <f t="shared" si="0"/>
        <v>2.3016606168005258</v>
      </c>
      <c r="O29" s="201">
        <f t="shared" si="1"/>
        <v>2.5466204175152751</v>
      </c>
      <c r="P29" s="67">
        <f t="shared" si="11"/>
        <v>0.10642741980581877</v>
      </c>
    </row>
    <row r="30" spans="1:16" ht="20.100000000000001" customHeight="1" x14ac:dyDescent="0.25">
      <c r="A30" s="14" t="s">
        <v>192</v>
      </c>
      <c r="B30" s="25">
        <v>4115.92</v>
      </c>
      <c r="C30" s="188">
        <v>2303.6</v>
      </c>
      <c r="D30" s="345">
        <f t="shared" si="2"/>
        <v>8.4685336525102562E-3</v>
      </c>
      <c r="E30" s="295">
        <f t="shared" si="3"/>
        <v>4.3348743501781337E-3</v>
      </c>
      <c r="F30" s="67">
        <f t="shared" ref="F30" si="13">(C30-B30)/B30</f>
        <v>-0.44031953973838173</v>
      </c>
      <c r="H30" s="25">
        <v>1206.874</v>
      </c>
      <c r="I30" s="188">
        <v>776.54399999999998</v>
      </c>
      <c r="J30" s="345">
        <f t="shared" si="5"/>
        <v>1.0245398149596581E-2</v>
      </c>
      <c r="K30" s="295">
        <f t="shared" si="6"/>
        <v>5.9654249731911002E-3</v>
      </c>
      <c r="L30" s="67">
        <f t="shared" ref="L30" si="14">(I30-H30)/H30</f>
        <v>-0.35656580554390932</v>
      </c>
      <c r="N30" s="40">
        <f t="shared" si="0"/>
        <v>2.9322095667554278</v>
      </c>
      <c r="O30" s="201">
        <f t="shared" si="1"/>
        <v>3.3710019100538293</v>
      </c>
      <c r="P30" s="67">
        <f t="shared" ref="P30" si="15">(O30-N30)/N30</f>
        <v>0.14964562842755391</v>
      </c>
    </row>
    <row r="31" spans="1:16" ht="20.100000000000001" customHeight="1" x14ac:dyDescent="0.25">
      <c r="A31" s="14" t="s">
        <v>198</v>
      </c>
      <c r="B31" s="25">
        <v>2085.54</v>
      </c>
      <c r="C31" s="188">
        <v>3397.8700000000003</v>
      </c>
      <c r="D31" s="345">
        <f t="shared" si="2"/>
        <v>4.2910128655698461E-3</v>
      </c>
      <c r="E31" s="295">
        <f t="shared" si="3"/>
        <v>6.3940525734675199E-3</v>
      </c>
      <c r="F31" s="67">
        <f t="shared" ref="F31:F32" si="16">(C31-B31)/B31</f>
        <v>0.62925189639134249</v>
      </c>
      <c r="H31" s="25">
        <v>445.51699999999994</v>
      </c>
      <c r="I31" s="188">
        <v>714.86899999999991</v>
      </c>
      <c r="J31" s="345">
        <f t="shared" si="5"/>
        <v>3.7820841673727491E-3</v>
      </c>
      <c r="K31" s="295">
        <f t="shared" si="6"/>
        <v>5.4916365140418935E-3</v>
      </c>
      <c r="L31" s="67">
        <f t="shared" ref="L31:L32" si="17">(I31-H31)/H31</f>
        <v>0.60458299009914329</v>
      </c>
      <c r="N31" s="40">
        <f t="shared" si="0"/>
        <v>2.1362189169231947</v>
      </c>
      <c r="O31" s="201">
        <f t="shared" si="1"/>
        <v>2.103873897471062</v>
      </c>
      <c r="P31" s="67">
        <f t="shared" ref="P31:P32" si="18">(O31-N31)/N31</f>
        <v>-1.514124755468382E-2</v>
      </c>
    </row>
    <row r="32" spans="1:16" ht="20.100000000000001" customHeight="1" thickBot="1" x14ac:dyDescent="0.3">
      <c r="A32" s="14" t="s">
        <v>17</v>
      </c>
      <c r="B32" s="25">
        <f>B33-SUM(B7:B31)</f>
        <v>26849.660000000207</v>
      </c>
      <c r="C32" s="188">
        <f>C33-SUM(C7:C31)</f>
        <v>31967.770000000077</v>
      </c>
      <c r="D32" s="345">
        <f t="shared" si="2"/>
        <v>5.5243359751516133E-2</v>
      </c>
      <c r="E32" s="295">
        <f t="shared" si="3"/>
        <v>6.0156392692044793E-2</v>
      </c>
      <c r="F32" s="67">
        <f t="shared" si="16"/>
        <v>0.19062103579709502</v>
      </c>
      <c r="H32" s="25">
        <f>H33-SUM(H7:H31)</f>
        <v>6460.5499999999884</v>
      </c>
      <c r="I32" s="188">
        <f>I33-SUM(I7:I31)</f>
        <v>7619.7840000000142</v>
      </c>
      <c r="J32" s="345">
        <f t="shared" si="5"/>
        <v>5.4844919200658954E-2</v>
      </c>
      <c r="K32" s="295">
        <f t="shared" si="6"/>
        <v>5.8535317720466655E-2</v>
      </c>
      <c r="L32" s="67">
        <f t="shared" si="17"/>
        <v>0.17943271083731693</v>
      </c>
      <c r="N32" s="40">
        <f t="shared" si="0"/>
        <v>2.406194342870613</v>
      </c>
      <c r="O32" s="201">
        <f t="shared" si="1"/>
        <v>2.3835832152195775</v>
      </c>
      <c r="P32" s="67">
        <f t="shared" si="18"/>
        <v>-9.3970496265318969E-3</v>
      </c>
    </row>
    <row r="33" spans="1:16" ht="26.25" customHeight="1" thickBot="1" x14ac:dyDescent="0.3">
      <c r="A33" s="18" t="s">
        <v>18</v>
      </c>
      <c r="B33" s="23">
        <v>486025.1100000001</v>
      </c>
      <c r="C33" s="193">
        <v>531411.02000000014</v>
      </c>
      <c r="D33" s="341">
        <f>SUM(D7:D32)</f>
        <v>1</v>
      </c>
      <c r="E33" s="342">
        <f>SUM(E7:E32)</f>
        <v>0.99999999999999956</v>
      </c>
      <c r="F33" s="72">
        <f t="shared" si="4"/>
        <v>9.338182136309793E-2</v>
      </c>
      <c r="G33" s="2"/>
      <c r="H33" s="23">
        <v>117796.69099999998</v>
      </c>
      <c r="I33" s="193">
        <v>130174.12900000003</v>
      </c>
      <c r="J33" s="341">
        <f>SUM(J7:J32)</f>
        <v>1.0000000000000002</v>
      </c>
      <c r="K33" s="342">
        <f>SUM(K7:K32)</f>
        <v>0.99999999999999978</v>
      </c>
      <c r="L33" s="72">
        <f t="shared" si="7"/>
        <v>0.10507458142436323</v>
      </c>
      <c r="N33" s="35">
        <f t="shared" si="0"/>
        <v>2.4236750031289525</v>
      </c>
      <c r="O33" s="194">
        <f t="shared" si="1"/>
        <v>2.4495940825615548</v>
      </c>
      <c r="P33" s="72">
        <f t="shared" si="8"/>
        <v>1.069412334539115E-2</v>
      </c>
    </row>
    <row r="35" spans="1:16" ht="15.75" thickBot="1" x14ac:dyDescent="0.3"/>
    <row r="36" spans="1:16" x14ac:dyDescent="0.25">
      <c r="A36" s="475" t="s">
        <v>2</v>
      </c>
      <c r="B36" s="462" t="s">
        <v>1</v>
      </c>
      <c r="C36" s="458"/>
      <c r="D36" s="462" t="s">
        <v>116</v>
      </c>
      <c r="E36" s="458"/>
      <c r="F36" s="176" t="s">
        <v>0</v>
      </c>
      <c r="H36" s="473" t="s">
        <v>19</v>
      </c>
      <c r="I36" s="474"/>
      <c r="J36" s="462" t="s">
        <v>116</v>
      </c>
      <c r="K36" s="463"/>
      <c r="L36" s="176" t="s">
        <v>0</v>
      </c>
      <c r="N36" s="470" t="s">
        <v>22</v>
      </c>
      <c r="O36" s="458"/>
      <c r="P36" s="176" t="s">
        <v>0</v>
      </c>
    </row>
    <row r="37" spans="1:16" x14ac:dyDescent="0.25">
      <c r="A37" s="476"/>
      <c r="B37" s="465" t="str">
        <f>B5</f>
        <v>jan-set</v>
      </c>
      <c r="C37" s="467"/>
      <c r="D37" s="465" t="str">
        <f>B5</f>
        <v>jan-set</v>
      </c>
      <c r="E37" s="467"/>
      <c r="F37" s="177" t="str">
        <f>F5</f>
        <v>2021/2020</v>
      </c>
      <c r="H37" s="468" t="str">
        <f>B5</f>
        <v>jan-set</v>
      </c>
      <c r="I37" s="467"/>
      <c r="J37" s="465" t="str">
        <f>B5</f>
        <v>jan-set</v>
      </c>
      <c r="K37" s="466"/>
      <c r="L37" s="177" t="str">
        <f>L5</f>
        <v>2021/2020</v>
      </c>
      <c r="N37" s="468" t="str">
        <f>B5</f>
        <v>jan-set</v>
      </c>
      <c r="O37" s="466"/>
      <c r="P37" s="177" t="str">
        <f>P5</f>
        <v>2021/2020</v>
      </c>
    </row>
    <row r="38" spans="1:16" ht="19.5" customHeight="1" thickBot="1" x14ac:dyDescent="0.3">
      <c r="A38" s="477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157</v>
      </c>
      <c r="B39" s="46">
        <v>41520.74</v>
      </c>
      <c r="C39" s="195">
        <v>43002.030000000013</v>
      </c>
      <c r="D39" s="345">
        <f t="shared" ref="D39:D61" si="19">B39/$B$62</f>
        <v>0.25299077660325481</v>
      </c>
      <c r="E39" s="344">
        <f t="shared" ref="E39:E61" si="20">C39/$C$62</f>
        <v>0.24456996421086605</v>
      </c>
      <c r="F39" s="67">
        <f>(C39-B39)/B39</f>
        <v>3.567590558357138E-2</v>
      </c>
      <c r="H39" s="46">
        <v>9368.0030000000024</v>
      </c>
      <c r="I39" s="195">
        <v>9981.0789999999979</v>
      </c>
      <c r="J39" s="345">
        <f t="shared" ref="J39:J61" si="21">H39/$H$62</f>
        <v>0.24996723983983429</v>
      </c>
      <c r="K39" s="344">
        <f t="shared" ref="K39:K61" si="22">I39/$I$62</f>
        <v>0.23913364108119076</v>
      </c>
      <c r="L39" s="67">
        <f>(I39-H39)/H39</f>
        <v>6.544361695870457E-2</v>
      </c>
      <c r="N39" s="40">
        <f t="shared" ref="N39:N62" si="23">(H39/B39)*10</f>
        <v>2.2562225528735764</v>
      </c>
      <c r="O39" s="200">
        <f t="shared" ref="O39:O62" si="24">(I39/C39)*10</f>
        <v>2.3210715866204441</v>
      </c>
      <c r="P39" s="76">
        <f t="shared" si="8"/>
        <v>2.8742303663383949E-2</v>
      </c>
    </row>
    <row r="40" spans="1:16" ht="20.100000000000001" customHeight="1" x14ac:dyDescent="0.25">
      <c r="A40" s="45" t="s">
        <v>158</v>
      </c>
      <c r="B40" s="25">
        <v>35559.71</v>
      </c>
      <c r="C40" s="188">
        <v>40220.609999999993</v>
      </c>
      <c r="D40" s="345">
        <f t="shared" si="19"/>
        <v>0.21666951621494523</v>
      </c>
      <c r="E40" s="295">
        <f t="shared" si="20"/>
        <v>0.22875090195135431</v>
      </c>
      <c r="F40" s="67">
        <f t="shared" ref="F40:F62" si="25">(C40-B40)/B40</f>
        <v>0.13107249749787031</v>
      </c>
      <c r="H40" s="25">
        <v>8288.16</v>
      </c>
      <c r="I40" s="188">
        <v>9442.2960000000003</v>
      </c>
      <c r="J40" s="345">
        <f t="shared" si="21"/>
        <v>0.22115369503520871</v>
      </c>
      <c r="K40" s="295">
        <f t="shared" si="22"/>
        <v>0.22622510278160946</v>
      </c>
      <c r="L40" s="67">
        <f t="shared" ref="L40:L62" si="26">(I40-H40)/H40</f>
        <v>0.13925117275728274</v>
      </c>
      <c r="N40" s="40">
        <f t="shared" si="23"/>
        <v>2.3307726637815662</v>
      </c>
      <c r="O40" s="201">
        <f t="shared" si="24"/>
        <v>2.3476262543009669</v>
      </c>
      <c r="P40" s="67">
        <f t="shared" si="8"/>
        <v>7.2309027736993364E-3</v>
      </c>
    </row>
    <row r="41" spans="1:16" ht="20.100000000000001" customHeight="1" x14ac:dyDescent="0.25">
      <c r="A41" s="45" t="s">
        <v>153</v>
      </c>
      <c r="B41" s="25">
        <v>16888.93</v>
      </c>
      <c r="C41" s="188">
        <v>18227.529999999995</v>
      </c>
      <c r="D41" s="345">
        <f t="shared" si="19"/>
        <v>0.10290624677445556</v>
      </c>
      <c r="E41" s="295">
        <f t="shared" si="20"/>
        <v>0.10366734686135712</v>
      </c>
      <c r="F41" s="67">
        <f t="shared" si="25"/>
        <v>7.9259017593180561E-2</v>
      </c>
      <c r="H41" s="25">
        <v>3097.0509999999999</v>
      </c>
      <c r="I41" s="188">
        <v>3640.7740000000003</v>
      </c>
      <c r="J41" s="345">
        <f t="shared" si="21"/>
        <v>8.2638881532510006E-2</v>
      </c>
      <c r="K41" s="295">
        <f t="shared" si="22"/>
        <v>8.7228198772270157E-2</v>
      </c>
      <c r="L41" s="67">
        <f t="shared" si="26"/>
        <v>0.17556152610983816</v>
      </c>
      <c r="N41" s="40">
        <f t="shared" si="23"/>
        <v>1.8337757335722273</v>
      </c>
      <c r="O41" s="201">
        <f t="shared" si="24"/>
        <v>1.997403926917142</v>
      </c>
      <c r="P41" s="67">
        <f t="shared" si="8"/>
        <v>8.9230209752074768E-2</v>
      </c>
    </row>
    <row r="42" spans="1:16" ht="20.100000000000001" customHeight="1" x14ac:dyDescent="0.25">
      <c r="A42" s="45" t="s">
        <v>154</v>
      </c>
      <c r="B42" s="25">
        <v>10692.29</v>
      </c>
      <c r="C42" s="188">
        <v>12775.350000000002</v>
      </c>
      <c r="D42" s="345">
        <f t="shared" si="19"/>
        <v>6.5149386806863635E-2</v>
      </c>
      <c r="E42" s="295">
        <f t="shared" si="20"/>
        <v>7.2658590589357933E-2</v>
      </c>
      <c r="F42" s="67">
        <f t="shared" si="25"/>
        <v>0.1948188835132606</v>
      </c>
      <c r="H42" s="25">
        <v>3012.665</v>
      </c>
      <c r="I42" s="188">
        <v>3611.6110000000003</v>
      </c>
      <c r="J42" s="345">
        <f t="shared" si="21"/>
        <v>8.0387202545950734E-2</v>
      </c>
      <c r="K42" s="295">
        <f t="shared" si="22"/>
        <v>8.6529491310396472E-2</v>
      </c>
      <c r="L42" s="67">
        <f t="shared" si="26"/>
        <v>0.19880935981929632</v>
      </c>
      <c r="N42" s="40">
        <f t="shared" si="23"/>
        <v>2.8176050219363669</v>
      </c>
      <c r="O42" s="201">
        <f t="shared" si="24"/>
        <v>2.8270153068213393</v>
      </c>
      <c r="P42" s="67">
        <f t="shared" si="8"/>
        <v>3.3398169053891411E-3</v>
      </c>
    </row>
    <row r="43" spans="1:16" ht="20.100000000000001" customHeight="1" x14ac:dyDescent="0.25">
      <c r="A43" s="45" t="s">
        <v>156</v>
      </c>
      <c r="B43" s="25">
        <v>12123.37</v>
      </c>
      <c r="C43" s="188">
        <v>12036.49</v>
      </c>
      <c r="D43" s="345">
        <f t="shared" si="19"/>
        <v>7.386912640161522E-2</v>
      </c>
      <c r="E43" s="295">
        <f t="shared" si="20"/>
        <v>6.8456394466132095E-2</v>
      </c>
      <c r="F43" s="67">
        <f t="shared" si="25"/>
        <v>-7.166324215131685E-3</v>
      </c>
      <c r="H43" s="25">
        <v>3167.2519999999995</v>
      </c>
      <c r="I43" s="188">
        <v>3147.5589999999993</v>
      </c>
      <c r="J43" s="345">
        <f t="shared" si="21"/>
        <v>8.4512060928801425E-2</v>
      </c>
      <c r="K43" s="295">
        <f t="shared" si="22"/>
        <v>7.5411410348307201E-2</v>
      </c>
      <c r="L43" s="67">
        <f t="shared" si="26"/>
        <v>-6.2176928138336371E-3</v>
      </c>
      <c r="N43" s="40">
        <f t="shared" si="23"/>
        <v>2.6125178065174941</v>
      </c>
      <c r="O43" s="201">
        <f t="shared" si="24"/>
        <v>2.6150140115598481</v>
      </c>
      <c r="P43" s="67">
        <f t="shared" ref="P43:P50" si="27">(O43-N43)/N43</f>
        <v>9.5547867123688558E-4</v>
      </c>
    </row>
    <row r="44" spans="1:16" ht="20.100000000000001" customHeight="1" x14ac:dyDescent="0.25">
      <c r="A44" s="45" t="s">
        <v>155</v>
      </c>
      <c r="B44" s="25">
        <v>9252.4</v>
      </c>
      <c r="C44" s="188">
        <v>11387.550000000003</v>
      </c>
      <c r="D44" s="345">
        <f t="shared" si="19"/>
        <v>5.6375966840763306E-2</v>
      </c>
      <c r="E44" s="295">
        <f t="shared" si="20"/>
        <v>6.4765609808407829E-2</v>
      </c>
      <c r="F44" s="67">
        <f t="shared" ref="F44:F55" si="28">(C44-B44)/B44</f>
        <v>0.23076715230642897</v>
      </c>
      <c r="H44" s="25">
        <v>2243.7169999999992</v>
      </c>
      <c r="I44" s="188">
        <v>2773.444</v>
      </c>
      <c r="J44" s="345">
        <f t="shared" si="21"/>
        <v>5.98692960998959E-2</v>
      </c>
      <c r="K44" s="295">
        <f t="shared" si="22"/>
        <v>6.6448102660522188E-2</v>
      </c>
      <c r="L44" s="67">
        <f t="shared" ref="L44:L55" si="29">(I44-H44)/H44</f>
        <v>0.23609350020524023</v>
      </c>
      <c r="N44" s="40">
        <f t="shared" si="23"/>
        <v>2.4250108080065704</v>
      </c>
      <c r="O44" s="201">
        <f t="shared" si="24"/>
        <v>2.4355054423471239</v>
      </c>
      <c r="P44" s="67">
        <f t="shared" si="27"/>
        <v>4.3276649761327529E-3</v>
      </c>
    </row>
    <row r="45" spans="1:16" ht="20.100000000000001" customHeight="1" x14ac:dyDescent="0.25">
      <c r="A45" s="45" t="s">
        <v>161</v>
      </c>
      <c r="B45" s="25">
        <v>19526.249999999996</v>
      </c>
      <c r="C45" s="188">
        <v>13388.520000000006</v>
      </c>
      <c r="D45" s="345">
        <f t="shared" si="19"/>
        <v>0.11897574926769858</v>
      </c>
      <c r="E45" s="295">
        <f t="shared" si="20"/>
        <v>7.6145936767089015E-2</v>
      </c>
      <c r="F45" s="67">
        <f t="shared" si="28"/>
        <v>-0.31433224505473356</v>
      </c>
      <c r="H45" s="25">
        <v>3256.1069999999991</v>
      </c>
      <c r="I45" s="188">
        <v>2608.7819999999997</v>
      </c>
      <c r="J45" s="345">
        <f t="shared" si="21"/>
        <v>8.6882986631533196E-2</v>
      </c>
      <c r="K45" s="295">
        <f t="shared" si="22"/>
        <v>6.2503015800903991E-2</v>
      </c>
      <c r="L45" s="67">
        <f t="shared" si="29"/>
        <v>-0.19880335627791088</v>
      </c>
      <c r="N45" s="40">
        <f t="shared" si="23"/>
        <v>1.6675536777415019</v>
      </c>
      <c r="O45" s="201">
        <f t="shared" si="24"/>
        <v>1.9485215692249767</v>
      </c>
      <c r="P45" s="67">
        <f t="shared" si="27"/>
        <v>0.16849106282684198</v>
      </c>
    </row>
    <row r="46" spans="1:16" ht="20.100000000000001" customHeight="1" x14ac:dyDescent="0.25">
      <c r="A46" s="45" t="s">
        <v>162</v>
      </c>
      <c r="B46" s="25">
        <v>5934.4200000000019</v>
      </c>
      <c r="C46" s="188">
        <v>6196.7599999999993</v>
      </c>
      <c r="D46" s="345">
        <f t="shared" si="19"/>
        <v>3.6159122512987189E-2</v>
      </c>
      <c r="E46" s="295">
        <f t="shared" si="20"/>
        <v>3.5243484352327686E-2</v>
      </c>
      <c r="F46" s="67">
        <f t="shared" si="28"/>
        <v>4.4206510493021614E-2</v>
      </c>
      <c r="H46" s="25">
        <v>1604.8209999999999</v>
      </c>
      <c r="I46" s="188">
        <v>1692.825</v>
      </c>
      <c r="J46" s="345">
        <f t="shared" si="21"/>
        <v>4.2821578495118175E-2</v>
      </c>
      <c r="K46" s="295">
        <f t="shared" si="22"/>
        <v>4.0557880161380032E-2</v>
      </c>
      <c r="L46" s="67">
        <f t="shared" si="29"/>
        <v>5.4837268455485151E-2</v>
      </c>
      <c r="N46" s="40">
        <f t="shared" si="23"/>
        <v>2.7042592199406168</v>
      </c>
      <c r="O46" s="201">
        <f t="shared" si="24"/>
        <v>2.7317904840594123</v>
      </c>
      <c r="P46" s="67">
        <f t="shared" si="27"/>
        <v>1.0180704540373181E-2</v>
      </c>
    </row>
    <row r="47" spans="1:16" ht="20.100000000000001" customHeight="1" x14ac:dyDescent="0.25">
      <c r="A47" s="45" t="s">
        <v>159</v>
      </c>
      <c r="B47" s="25">
        <v>2944.83</v>
      </c>
      <c r="C47" s="188">
        <v>4359.63</v>
      </c>
      <c r="D47" s="345">
        <f t="shared" si="19"/>
        <v>1.7943197271160456E-2</v>
      </c>
      <c r="E47" s="295">
        <f t="shared" si="20"/>
        <v>2.4794981843243625E-2</v>
      </c>
      <c r="F47" s="67">
        <f t="shared" si="28"/>
        <v>0.48043520339034856</v>
      </c>
      <c r="H47" s="25">
        <v>814.245</v>
      </c>
      <c r="I47" s="188">
        <v>1257.0670000000002</v>
      </c>
      <c r="J47" s="345">
        <f t="shared" si="21"/>
        <v>2.1726570241639102E-2</v>
      </c>
      <c r="K47" s="295">
        <f t="shared" si="22"/>
        <v>3.0117686554029813E-2</v>
      </c>
      <c r="L47" s="67">
        <f t="shared" si="29"/>
        <v>0.5438436834122411</v>
      </c>
      <c r="N47" s="40">
        <f t="shared" si="23"/>
        <v>2.7649983190880292</v>
      </c>
      <c r="O47" s="201">
        <f t="shared" si="24"/>
        <v>2.8834258870592233</v>
      </c>
      <c r="P47" s="67">
        <f t="shared" si="27"/>
        <v>4.2830972863034049E-2</v>
      </c>
    </row>
    <row r="48" spans="1:16" ht="20.100000000000001" customHeight="1" x14ac:dyDescent="0.25">
      <c r="A48" s="45" t="s">
        <v>160</v>
      </c>
      <c r="B48" s="25">
        <v>2534.48</v>
      </c>
      <c r="C48" s="188">
        <v>3867.4</v>
      </c>
      <c r="D48" s="345">
        <f t="shared" si="19"/>
        <v>1.5442886217476307E-2</v>
      </c>
      <c r="E48" s="295">
        <f t="shared" si="20"/>
        <v>2.1995470436839915E-2</v>
      </c>
      <c r="F48" s="67">
        <f t="shared" si="28"/>
        <v>0.52591458602948138</v>
      </c>
      <c r="H48" s="25">
        <v>814.40199999999993</v>
      </c>
      <c r="I48" s="188">
        <v>1074.4489999999996</v>
      </c>
      <c r="J48" s="345">
        <f t="shared" si="21"/>
        <v>2.173075948631108E-2</v>
      </c>
      <c r="K48" s="295">
        <f t="shared" si="22"/>
        <v>2.5742397342616394E-2</v>
      </c>
      <c r="L48" s="67">
        <f t="shared" si="29"/>
        <v>0.31931036515136224</v>
      </c>
      <c r="N48" s="40">
        <f t="shared" si="23"/>
        <v>3.2132903001799185</v>
      </c>
      <c r="O48" s="201">
        <f t="shared" si="24"/>
        <v>2.7782205099032931</v>
      </c>
      <c r="P48" s="67">
        <f t="shared" si="27"/>
        <v>-0.13539697619361218</v>
      </c>
    </row>
    <row r="49" spans="1:16" ht="20.100000000000001" customHeight="1" x14ac:dyDescent="0.25">
      <c r="A49" s="45" t="s">
        <v>167</v>
      </c>
      <c r="B49" s="25">
        <v>1749.35</v>
      </c>
      <c r="C49" s="188">
        <v>3142.3999999999996</v>
      </c>
      <c r="D49" s="345">
        <f t="shared" si="19"/>
        <v>1.0658996324509239E-2</v>
      </c>
      <c r="E49" s="295">
        <f t="shared" si="20"/>
        <v>1.7872101748132013E-2</v>
      </c>
      <c r="F49" s="67">
        <f t="shared" si="28"/>
        <v>0.79632434904393046</v>
      </c>
      <c r="H49" s="25">
        <v>402.64099999999996</v>
      </c>
      <c r="I49" s="188">
        <v>800.25</v>
      </c>
      <c r="J49" s="345">
        <f t="shared" si="21"/>
        <v>1.0743704866058506E-2</v>
      </c>
      <c r="K49" s="295">
        <f t="shared" si="22"/>
        <v>1.9172946760087056E-2</v>
      </c>
      <c r="L49" s="67">
        <f t="shared" si="29"/>
        <v>0.98750251464704308</v>
      </c>
      <c r="N49" s="40">
        <f t="shared" ref="N49" si="30">(H49/B49)*10</f>
        <v>2.3016606168005258</v>
      </c>
      <c r="O49" s="201">
        <f t="shared" ref="O49" si="31">(I49/C49)*10</f>
        <v>2.5466204175152751</v>
      </c>
      <c r="P49" s="67">
        <f t="shared" ref="P49" si="32">(O49-N49)/N49</f>
        <v>0.10642741980581877</v>
      </c>
    </row>
    <row r="50" spans="1:16" ht="20.100000000000001" customHeight="1" x14ac:dyDescent="0.25">
      <c r="A50" s="45" t="s">
        <v>164</v>
      </c>
      <c r="B50" s="25">
        <v>1983.3600000000001</v>
      </c>
      <c r="C50" s="188">
        <v>2536.63</v>
      </c>
      <c r="D50" s="345">
        <f t="shared" si="19"/>
        <v>1.208484691467039E-2</v>
      </c>
      <c r="E50" s="295">
        <f t="shared" si="20"/>
        <v>1.4426842368051206E-2</v>
      </c>
      <c r="F50" s="67">
        <f t="shared" si="28"/>
        <v>0.27895591319780572</v>
      </c>
      <c r="H50" s="25">
        <v>524.68299999999999</v>
      </c>
      <c r="I50" s="188">
        <v>672.13900000000001</v>
      </c>
      <c r="J50" s="345">
        <f t="shared" si="21"/>
        <v>1.4000162179803287E-2</v>
      </c>
      <c r="K50" s="295">
        <f t="shared" si="22"/>
        <v>1.6103574211031743E-2</v>
      </c>
      <c r="L50" s="67">
        <f t="shared" si="29"/>
        <v>0.28103826500953916</v>
      </c>
      <c r="N50" s="40">
        <f t="shared" si="23"/>
        <v>2.6454249354630521</v>
      </c>
      <c r="O50" s="201">
        <f t="shared" si="24"/>
        <v>2.6497321249058792</v>
      </c>
      <c r="P50" s="67">
        <f t="shared" si="27"/>
        <v>1.6281654357632024E-3</v>
      </c>
    </row>
    <row r="51" spans="1:16" ht="20.100000000000001" customHeight="1" x14ac:dyDescent="0.25">
      <c r="A51" s="45" t="s">
        <v>195</v>
      </c>
      <c r="B51" s="25"/>
      <c r="C51" s="188">
        <v>1195.29</v>
      </c>
      <c r="D51" s="345">
        <f t="shared" si="19"/>
        <v>0</v>
      </c>
      <c r="E51" s="295">
        <f t="shared" si="20"/>
        <v>6.7980984274836793E-3</v>
      </c>
      <c r="F51" s="67"/>
      <c r="H51" s="25"/>
      <c r="I51" s="188">
        <v>247.76700000000002</v>
      </c>
      <c r="J51" s="345">
        <f t="shared" si="21"/>
        <v>0</v>
      </c>
      <c r="K51" s="295">
        <f t="shared" si="22"/>
        <v>5.9361743204079847E-3</v>
      </c>
      <c r="L51" s="67"/>
      <c r="N51" s="40"/>
      <c r="O51" s="201">
        <f t="shared" si="24"/>
        <v>2.072860979343925</v>
      </c>
      <c r="P51" s="67"/>
    </row>
    <row r="52" spans="1:16" ht="20.100000000000001" customHeight="1" x14ac:dyDescent="0.25">
      <c r="A52" s="45" t="s">
        <v>166</v>
      </c>
      <c r="B52" s="25">
        <v>975.2600000000001</v>
      </c>
      <c r="C52" s="188">
        <v>1128.1099999999999</v>
      </c>
      <c r="D52" s="345">
        <f t="shared" si="19"/>
        <v>5.9423744564786251E-3</v>
      </c>
      <c r="E52" s="295">
        <f t="shared" si="20"/>
        <v>6.4160185536803731E-3</v>
      </c>
      <c r="F52" s="67">
        <f t="shared" si="28"/>
        <v>0.15672743678608758</v>
      </c>
      <c r="H52" s="25">
        <v>186.93799999999999</v>
      </c>
      <c r="I52" s="188">
        <v>211.15700000000001</v>
      </c>
      <c r="J52" s="345">
        <f t="shared" si="21"/>
        <v>4.9880829330625669E-3</v>
      </c>
      <c r="K52" s="295">
        <f t="shared" si="22"/>
        <v>5.0590464467600155E-3</v>
      </c>
      <c r="L52" s="67">
        <f t="shared" si="29"/>
        <v>0.12955632348693163</v>
      </c>
      <c r="N52" s="40">
        <f t="shared" ref="N52:N53" si="33">(H52/B52)*10</f>
        <v>1.9168016733999136</v>
      </c>
      <c r="O52" s="201">
        <f t="shared" ref="O52:O53" si="34">(I52/C52)*10</f>
        <v>1.871776688443503</v>
      </c>
      <c r="P52" s="67">
        <f t="shared" ref="P52:P53" si="35">(O52-N52)/N52</f>
        <v>-2.3489641928654964E-2</v>
      </c>
    </row>
    <row r="53" spans="1:16" ht="20.100000000000001" customHeight="1" x14ac:dyDescent="0.25">
      <c r="A53" s="45" t="s">
        <v>165</v>
      </c>
      <c r="B53" s="25">
        <v>206.64000000000004</v>
      </c>
      <c r="C53" s="188">
        <v>920.81999999999994</v>
      </c>
      <c r="D53" s="345">
        <f t="shared" si="19"/>
        <v>1.2590819450061966E-3</v>
      </c>
      <c r="E53" s="295">
        <f t="shared" si="20"/>
        <v>5.2370763530151859E-3</v>
      </c>
      <c r="F53" s="67">
        <f t="shared" si="28"/>
        <v>3.4561556329848999</v>
      </c>
      <c r="H53" s="25">
        <v>48.323999999999998</v>
      </c>
      <c r="I53" s="188">
        <v>193.55</v>
      </c>
      <c r="J53" s="345">
        <f t="shared" si="21"/>
        <v>1.2894335001835662E-3</v>
      </c>
      <c r="K53" s="295">
        <f t="shared" si="22"/>
        <v>4.6372056799935642E-3</v>
      </c>
      <c r="L53" s="67">
        <f t="shared" si="29"/>
        <v>3.0052561874017054</v>
      </c>
      <c r="N53" s="40">
        <f t="shared" si="33"/>
        <v>2.3385598141695696</v>
      </c>
      <c r="O53" s="201">
        <f t="shared" si="34"/>
        <v>2.1019308876870619</v>
      </c>
      <c r="P53" s="67">
        <f t="shared" si="35"/>
        <v>-0.10118574904466807</v>
      </c>
    </row>
    <row r="54" spans="1:16" ht="20.100000000000001" customHeight="1" x14ac:dyDescent="0.25">
      <c r="A54" s="45" t="s">
        <v>169</v>
      </c>
      <c r="B54" s="25">
        <v>769.63</v>
      </c>
      <c r="C54" s="188">
        <v>728.83</v>
      </c>
      <c r="D54" s="345">
        <f t="shared" si="19"/>
        <v>4.6894465608552016E-3</v>
      </c>
      <c r="E54" s="295">
        <f t="shared" si="20"/>
        <v>4.1451514501944552E-3</v>
      </c>
      <c r="F54" s="67">
        <f t="shared" si="28"/>
        <v>-5.3012486519496325E-2</v>
      </c>
      <c r="H54" s="25">
        <v>277.17099999999999</v>
      </c>
      <c r="I54" s="188">
        <v>159.57300000000001</v>
      </c>
      <c r="J54" s="345">
        <f t="shared" si="21"/>
        <v>7.3957779297942894E-3</v>
      </c>
      <c r="K54" s="295">
        <f t="shared" si="22"/>
        <v>3.8231610538548848E-3</v>
      </c>
      <c r="L54" s="67">
        <f t="shared" si="29"/>
        <v>-0.42427959635026746</v>
      </c>
      <c r="N54" s="40">
        <f t="shared" ref="N54" si="36">(H54/B54)*10</f>
        <v>3.6013538973272867</v>
      </c>
      <c r="O54" s="201">
        <f t="shared" ref="O54" si="37">(I54/C54)*10</f>
        <v>2.1894406102932096</v>
      </c>
      <c r="P54" s="67">
        <f t="shared" ref="P54" si="38">(O54-N54)/N54</f>
        <v>-0.39205069184728453</v>
      </c>
    </row>
    <row r="55" spans="1:16" ht="20.100000000000001" customHeight="1" x14ac:dyDescent="0.25">
      <c r="A55" s="45" t="s">
        <v>168</v>
      </c>
      <c r="B55" s="25">
        <v>277.16000000000003</v>
      </c>
      <c r="C55" s="188">
        <v>116.00000000000001</v>
      </c>
      <c r="D55" s="345">
        <f t="shared" si="19"/>
        <v>1.688768640524184E-3</v>
      </c>
      <c r="E55" s="295">
        <f t="shared" si="20"/>
        <v>6.5973899019326429E-4</v>
      </c>
      <c r="F55" s="67">
        <f t="shared" si="28"/>
        <v>-0.58146918747293985</v>
      </c>
      <c r="H55" s="25">
        <v>87.410999999999987</v>
      </c>
      <c r="I55" s="188">
        <v>45.754000000000005</v>
      </c>
      <c r="J55" s="345">
        <f t="shared" si="21"/>
        <v>2.3323953249843907E-3</v>
      </c>
      <c r="K55" s="295">
        <f t="shared" si="22"/>
        <v>1.0962061931409225E-3</v>
      </c>
      <c r="L55" s="67">
        <f t="shared" si="29"/>
        <v>-0.47656473441557684</v>
      </c>
      <c r="N55" s="40">
        <f t="shared" ref="N55" si="39">(H55/B55)*10</f>
        <v>3.1538100736036938</v>
      </c>
      <c r="O55" s="201">
        <f t="shared" ref="O55" si="40">(I55/C55)*10</f>
        <v>3.9443103448275862</v>
      </c>
      <c r="P55" s="67">
        <f t="shared" ref="P55" si="41">(O55-N55)/N55</f>
        <v>0.25064929490843724</v>
      </c>
    </row>
    <row r="56" spans="1:16" ht="20.100000000000001" customHeight="1" x14ac:dyDescent="0.25">
      <c r="A56" s="45" t="s">
        <v>163</v>
      </c>
      <c r="B56" s="25">
        <v>580.19000000000005</v>
      </c>
      <c r="C56" s="188">
        <v>144.72999999999999</v>
      </c>
      <c r="D56" s="345">
        <f t="shared" si="19"/>
        <v>3.5351662489021729E-3</v>
      </c>
      <c r="E56" s="295">
        <f t="shared" si="20"/>
        <v>8.2313813836785456E-4</v>
      </c>
      <c r="F56" s="67">
        <f t="shared" ref="F56:F59" si="42">(C56-B56)/B56</f>
        <v>-0.75054723452662053</v>
      </c>
      <c r="H56" s="25">
        <v>144.541</v>
      </c>
      <c r="I56" s="188">
        <v>44.585999999999999</v>
      </c>
      <c r="J56" s="345">
        <f t="shared" si="21"/>
        <v>3.8568000900180621E-3</v>
      </c>
      <c r="K56" s="295">
        <f t="shared" si="22"/>
        <v>1.0682224357953657E-3</v>
      </c>
      <c r="L56" s="67">
        <f t="shared" ref="L56:L59" si="43">(I56-H56)/H56</f>
        <v>-0.69153389003812071</v>
      </c>
      <c r="N56" s="40">
        <f t="shared" si="23"/>
        <v>2.491270101173753</v>
      </c>
      <c r="O56" s="201">
        <f t="shared" si="24"/>
        <v>3.0806329026463071</v>
      </c>
      <c r="P56" s="67">
        <f t="shared" ref="P56" si="44">(O56-N56)/N56</f>
        <v>0.23657121770733647</v>
      </c>
    </row>
    <row r="57" spans="1:16" ht="20.100000000000001" customHeight="1" x14ac:dyDescent="0.25">
      <c r="A57" s="45" t="s">
        <v>194</v>
      </c>
      <c r="B57" s="25">
        <v>178.25</v>
      </c>
      <c r="C57" s="188">
        <v>126.83</v>
      </c>
      <c r="D57" s="345">
        <f t="shared" si="19"/>
        <v>1.0860983192864618E-3</v>
      </c>
      <c r="E57" s="295">
        <f t="shared" si="20"/>
        <v>7.213335872949284E-4</v>
      </c>
      <c r="F57" s="67">
        <f t="shared" si="42"/>
        <v>-0.28847124824684434</v>
      </c>
      <c r="H57" s="25">
        <v>43.108000000000004</v>
      </c>
      <c r="I57" s="188">
        <v>35.355000000000004</v>
      </c>
      <c r="J57" s="345">
        <f t="shared" si="21"/>
        <v>1.1502545179602926E-3</v>
      </c>
      <c r="K57" s="295">
        <f t="shared" si="22"/>
        <v>8.4705970971931006E-4</v>
      </c>
      <c r="L57" s="67">
        <f t="shared" si="43"/>
        <v>-0.17985060777581885</v>
      </c>
      <c r="N57" s="40">
        <f t="shared" ref="N57:N59" si="45">(H57/B57)*10</f>
        <v>2.4184011220196355</v>
      </c>
      <c r="O57" s="201">
        <f t="shared" ref="O57:O59" si="46">(I57/C57)*10</f>
        <v>2.7875896869825754</v>
      </c>
      <c r="P57" s="67">
        <f t="shared" ref="P57:P59" si="47">(O57-N57)/N57</f>
        <v>0.15265811845746502</v>
      </c>
    </row>
    <row r="58" spans="1:16" ht="20.100000000000001" customHeight="1" x14ac:dyDescent="0.25">
      <c r="A58" s="45" t="s">
        <v>171</v>
      </c>
      <c r="B58" s="25">
        <v>206.49000000000007</v>
      </c>
      <c r="C58" s="188">
        <v>122.61999999999999</v>
      </c>
      <c r="D58" s="345">
        <f t="shared" si="19"/>
        <v>1.2581679772760818E-3</v>
      </c>
      <c r="E58" s="295">
        <f t="shared" si="20"/>
        <v>6.9738961187498316E-4</v>
      </c>
      <c r="F58" s="67">
        <f t="shared" si="42"/>
        <v>-0.40616979030461547</v>
      </c>
      <c r="H58" s="25">
        <v>41.468999999999994</v>
      </c>
      <c r="I58" s="188">
        <v>30.592000000000006</v>
      </c>
      <c r="J58" s="345">
        <f t="shared" si="21"/>
        <v>1.1065209382317752E-3</v>
      </c>
      <c r="K58" s="295">
        <f t="shared" si="22"/>
        <v>7.3294443896855142E-4</v>
      </c>
      <c r="L58" s="67">
        <f t="shared" si="43"/>
        <v>-0.26229231474113168</v>
      </c>
      <c r="N58" s="40">
        <f t="shared" si="45"/>
        <v>2.0082812727008563</v>
      </c>
      <c r="O58" s="201">
        <f t="shared" si="46"/>
        <v>2.4948621758277612</v>
      </c>
      <c r="P58" s="67">
        <f t="shared" si="47"/>
        <v>0.24228722825887922</v>
      </c>
    </row>
    <row r="59" spans="1:16" ht="20.100000000000001" customHeight="1" x14ac:dyDescent="0.25">
      <c r="A59" s="45" t="s">
        <v>219</v>
      </c>
      <c r="B59" s="25">
        <v>8.4700000000000006</v>
      </c>
      <c r="C59" s="188">
        <v>47.36</v>
      </c>
      <c r="D59" s="345">
        <f t="shared" si="19"/>
        <v>5.1608711160484333E-5</v>
      </c>
      <c r="E59" s="295">
        <f t="shared" si="20"/>
        <v>2.6935550496166372E-4</v>
      </c>
      <c r="F59" s="67">
        <f t="shared" si="42"/>
        <v>4.5914994096812274</v>
      </c>
      <c r="H59" s="25">
        <v>3.1970000000000005</v>
      </c>
      <c r="I59" s="188">
        <v>19.135000000000002</v>
      </c>
      <c r="J59" s="345">
        <f t="shared" si="21"/>
        <v>8.5305829403337091E-5</v>
      </c>
      <c r="K59" s="295">
        <f t="shared" si="22"/>
        <v>4.5844965480070708E-4</v>
      </c>
      <c r="L59" s="67">
        <f t="shared" si="43"/>
        <v>4.9852987175477006</v>
      </c>
      <c r="N59" s="40">
        <f t="shared" si="45"/>
        <v>3.7744982290436839</v>
      </c>
      <c r="O59" s="201">
        <f t="shared" si="46"/>
        <v>4.0403293918918921</v>
      </c>
      <c r="P59" s="67">
        <f t="shared" si="47"/>
        <v>7.0428212365477735E-2</v>
      </c>
    </row>
    <row r="60" spans="1:16" ht="20.100000000000001" customHeight="1" x14ac:dyDescent="0.25">
      <c r="A60" s="45" t="s">
        <v>211</v>
      </c>
      <c r="B60" s="25">
        <v>111.16</v>
      </c>
      <c r="C60" s="188">
        <v>88.439999999999984</v>
      </c>
      <c r="D60" s="345">
        <f t="shared" si="19"/>
        <v>6.7731101919710007E-4</v>
      </c>
      <c r="E60" s="295">
        <f t="shared" si="20"/>
        <v>5.0299410597148516E-4</v>
      </c>
      <c r="F60" s="67">
        <f t="shared" ref="F60:F61" si="48">(C60-B60)/B60</f>
        <v>-0.20439006836991735</v>
      </c>
      <c r="H60" s="25">
        <v>21.623000000000001</v>
      </c>
      <c r="I60" s="188">
        <v>18.207999999999998</v>
      </c>
      <c r="J60" s="345">
        <f t="shared" si="21"/>
        <v>5.7696839198885139E-4</v>
      </c>
      <c r="K60" s="295">
        <f t="shared" si="22"/>
        <v>4.3623994327730717E-4</v>
      </c>
      <c r="L60" s="67">
        <f t="shared" ref="L60:L61" si="49">(I60-H60)/H60</f>
        <v>-0.15793368172778996</v>
      </c>
      <c r="N60" s="40">
        <f t="shared" ref="N60:N61" si="50">(H60/B60)*10</f>
        <v>1.9452141057934511</v>
      </c>
      <c r="O60" s="201"/>
      <c r="P60" s="67">
        <f t="shared" ref="P60:P61" si="51">(O60-N60)/N60</f>
        <v>-1</v>
      </c>
    </row>
    <row r="61" spans="1:16" ht="20.100000000000001" customHeight="1" thickBot="1" x14ac:dyDescent="0.3">
      <c r="A61" s="14" t="s">
        <v>17</v>
      </c>
      <c r="B61" s="25">
        <f>B62-SUM(B39:B60)</f>
        <v>96.199999999953434</v>
      </c>
      <c r="C61" s="188">
        <f>C62-SUM(C39:C60)</f>
        <v>67.179999999993015</v>
      </c>
      <c r="D61" s="345">
        <f t="shared" si="19"/>
        <v>5.8615797091336351E-4</v>
      </c>
      <c r="E61" s="295">
        <f t="shared" si="20"/>
        <v>3.8207987380326625E-4</v>
      </c>
      <c r="F61" s="67">
        <f t="shared" si="48"/>
        <v>-0.30166320166293625</v>
      </c>
      <c r="H61" s="25">
        <f>H62-SUM(H39:H60)</f>
        <v>29.394000000000233</v>
      </c>
      <c r="I61" s="188">
        <f>I62-SUM(I39:I60)</f>
        <v>30.545999999987544</v>
      </c>
      <c r="J61" s="345">
        <f t="shared" si="21"/>
        <v>7.8432266170838606E-4</v>
      </c>
      <c r="K61" s="295">
        <f t="shared" si="22"/>
        <v>7.3184233893580804E-4</v>
      </c>
      <c r="L61" s="67">
        <f t="shared" si="49"/>
        <v>3.919167176931692E-2</v>
      </c>
      <c r="N61" s="40">
        <f t="shared" si="50"/>
        <v>3.0555093555108588</v>
      </c>
      <c r="O61" s="201">
        <f t="shared" ref="O61" si="52">(I61/C61)*10</f>
        <v>4.5468889550447633</v>
      </c>
      <c r="P61" s="67">
        <f t="shared" si="51"/>
        <v>0.48809524894567269</v>
      </c>
    </row>
    <row r="62" spans="1:16" ht="26.25" customHeight="1" thickBot="1" x14ac:dyDescent="0.3">
      <c r="A62" s="18" t="s">
        <v>18</v>
      </c>
      <c r="B62" s="47">
        <v>164119.57999999999</v>
      </c>
      <c r="C62" s="199">
        <v>175827.11000000002</v>
      </c>
      <c r="D62" s="351">
        <f>SUM(D39:D61)</f>
        <v>0.99999999999999978</v>
      </c>
      <c r="E62" s="352">
        <f>SUM(E39:E61)</f>
        <v>0.99999999999999989</v>
      </c>
      <c r="F62" s="72">
        <f t="shared" si="25"/>
        <v>7.1335364129009038E-2</v>
      </c>
      <c r="G62" s="2"/>
      <c r="H62" s="47">
        <v>37476.923000000003</v>
      </c>
      <c r="I62" s="199">
        <v>41738.498</v>
      </c>
      <c r="J62" s="351">
        <f>SUM(J39:J61)</f>
        <v>0.99999999999999978</v>
      </c>
      <c r="K62" s="352">
        <f>SUM(K39:K61)</f>
        <v>0.99999999999999978</v>
      </c>
      <c r="L62" s="72">
        <f t="shared" si="26"/>
        <v>0.11371197683438411</v>
      </c>
      <c r="M62" s="2"/>
      <c r="N62" s="35">
        <f t="shared" si="23"/>
        <v>2.2835132163998964</v>
      </c>
      <c r="O62" s="194">
        <f t="shared" si="24"/>
        <v>2.3738374588537567</v>
      </c>
      <c r="P62" s="72">
        <f t="shared" si="8"/>
        <v>3.955494621408949E-2</v>
      </c>
    </row>
    <row r="64" spans="1:16" ht="15.75" thickBot="1" x14ac:dyDescent="0.3"/>
    <row r="65" spans="1:16" x14ac:dyDescent="0.25">
      <c r="A65" s="475" t="s">
        <v>15</v>
      </c>
      <c r="B65" s="462" t="s">
        <v>1</v>
      </c>
      <c r="C65" s="458"/>
      <c r="D65" s="462" t="s">
        <v>116</v>
      </c>
      <c r="E65" s="458"/>
      <c r="F65" s="176" t="s">
        <v>0</v>
      </c>
      <c r="H65" s="473" t="s">
        <v>19</v>
      </c>
      <c r="I65" s="474"/>
      <c r="J65" s="462" t="s">
        <v>116</v>
      </c>
      <c r="K65" s="463"/>
      <c r="L65" s="176" t="s">
        <v>0</v>
      </c>
      <c r="N65" s="470" t="s">
        <v>22</v>
      </c>
      <c r="O65" s="458"/>
      <c r="P65" s="176" t="s">
        <v>0</v>
      </c>
    </row>
    <row r="66" spans="1:16" x14ac:dyDescent="0.25">
      <c r="A66" s="476"/>
      <c r="B66" s="465" t="str">
        <f>B5</f>
        <v>jan-set</v>
      </c>
      <c r="C66" s="467"/>
      <c r="D66" s="465" t="str">
        <f>B5</f>
        <v>jan-set</v>
      </c>
      <c r="E66" s="467"/>
      <c r="F66" s="177" t="str">
        <f>F37</f>
        <v>2021/2020</v>
      </c>
      <c r="H66" s="468" t="str">
        <f>B5</f>
        <v>jan-set</v>
      </c>
      <c r="I66" s="467"/>
      <c r="J66" s="465" t="str">
        <f>B5</f>
        <v>jan-set</v>
      </c>
      <c r="K66" s="466"/>
      <c r="L66" s="177" t="str">
        <f>L37</f>
        <v>2021/2020</v>
      </c>
      <c r="N66" s="468" t="str">
        <f>B5</f>
        <v>jan-set</v>
      </c>
      <c r="O66" s="466"/>
      <c r="P66" s="177" t="str">
        <f>P37</f>
        <v>2021/2020</v>
      </c>
    </row>
    <row r="67" spans="1:16" ht="19.5" customHeight="1" thickBot="1" x14ac:dyDescent="0.3">
      <c r="A67" s="477"/>
      <c r="B67" s="120">
        <f>B6</f>
        <v>2020</v>
      </c>
      <c r="C67" s="180">
        <f>C6</f>
        <v>2021</v>
      </c>
      <c r="D67" s="120">
        <f>B6</f>
        <v>2020</v>
      </c>
      <c r="E67" s="180">
        <f>C6</f>
        <v>2021</v>
      </c>
      <c r="F67" s="178" t="s">
        <v>1</v>
      </c>
      <c r="H67" s="31">
        <f>B6</f>
        <v>2020</v>
      </c>
      <c r="I67" s="180">
        <f>C6</f>
        <v>2021</v>
      </c>
      <c r="J67" s="120">
        <f>B6</f>
        <v>2020</v>
      </c>
      <c r="K67" s="180">
        <f>C6</f>
        <v>2021</v>
      </c>
      <c r="L67" s="357">
        <v>1000</v>
      </c>
      <c r="N67" s="31">
        <f>B6</f>
        <v>2020</v>
      </c>
      <c r="O67" s="180">
        <f>C6</f>
        <v>2021</v>
      </c>
      <c r="P67" s="178"/>
    </row>
    <row r="68" spans="1:16" ht="20.100000000000001" customHeight="1" x14ac:dyDescent="0.25">
      <c r="A68" s="45" t="s">
        <v>183</v>
      </c>
      <c r="B68" s="46">
        <v>71620.24000000002</v>
      </c>
      <c r="C68" s="195">
        <v>80839.8</v>
      </c>
      <c r="D68" s="345">
        <f>B68/$B$96</f>
        <v>0.22248838036426402</v>
      </c>
      <c r="E68" s="344">
        <f>C68/$C$96</f>
        <v>0.227343807541798</v>
      </c>
      <c r="F68" s="76">
        <f t="shared" ref="F68:F76" si="53">(C68-B68)/B68</f>
        <v>0.12872841531946808</v>
      </c>
      <c r="H68" s="25">
        <v>17223.151999999998</v>
      </c>
      <c r="I68" s="195">
        <v>19530.394000000004</v>
      </c>
      <c r="J68" s="359">
        <f>H68/$H$96</f>
        <v>0.21443229268291705</v>
      </c>
      <c r="K68" s="344">
        <f>I68/$I$96</f>
        <v>0.22084304458685883</v>
      </c>
      <c r="L68" s="76">
        <f t="shared" ref="L68:L76" si="54">(I68-H68)/H68</f>
        <v>0.13396165812157995</v>
      </c>
      <c r="N68" s="49">
        <f t="shared" ref="N68:N96" si="55">(H68/B68)*10</f>
        <v>2.4047883670872916</v>
      </c>
      <c r="O68" s="197">
        <f t="shared" ref="O68:O96" si="56">(I68/C68)*10</f>
        <v>2.415937941459529</v>
      </c>
      <c r="P68" s="76">
        <f t="shared" si="8"/>
        <v>4.6364056500081546E-3</v>
      </c>
    </row>
    <row r="69" spans="1:16" ht="20.100000000000001" customHeight="1" x14ac:dyDescent="0.25">
      <c r="A69" s="45" t="s">
        <v>181</v>
      </c>
      <c r="B69" s="25">
        <v>71879.14</v>
      </c>
      <c r="C69" s="188">
        <v>68838.06</v>
      </c>
      <c r="D69" s="345">
        <f t="shared" ref="D69:D95" si="57">B69/$B$96</f>
        <v>0.22329265359312087</v>
      </c>
      <c r="E69" s="295">
        <f t="shared" ref="E69:E95" si="58">C69/$C$96</f>
        <v>0.1935916054244412</v>
      </c>
      <c r="F69" s="67">
        <f t="shared" si="53"/>
        <v>-4.2308241306170356E-2</v>
      </c>
      <c r="H69" s="25">
        <v>17553.612000000001</v>
      </c>
      <c r="I69" s="188">
        <v>16853.980000000003</v>
      </c>
      <c r="J69" s="360">
        <f t="shared" ref="J69:J95" si="59">H69/$H$96</f>
        <v>0.21854659739555024</v>
      </c>
      <c r="K69" s="295">
        <f t="shared" ref="K69:K96" si="60">I69/$I$96</f>
        <v>0.19057906648509124</v>
      </c>
      <c r="L69" s="67">
        <f t="shared" si="54"/>
        <v>-3.9856868204674788E-2</v>
      </c>
      <c r="N69" s="48">
        <f t="shared" si="55"/>
        <v>2.4421010045473555</v>
      </c>
      <c r="O69" s="191">
        <f t="shared" si="56"/>
        <v>2.4483519727313645</v>
      </c>
      <c r="P69" s="67">
        <f t="shared" si="8"/>
        <v>2.5596681596581519E-3</v>
      </c>
    </row>
    <row r="70" spans="1:16" ht="20.100000000000001" customHeight="1" x14ac:dyDescent="0.25">
      <c r="A70" s="45" t="s">
        <v>182</v>
      </c>
      <c r="B70" s="25">
        <v>40247.47</v>
      </c>
      <c r="C70" s="188">
        <v>68645.69</v>
      </c>
      <c r="D70" s="345">
        <f t="shared" si="57"/>
        <v>0.12502882445045288</v>
      </c>
      <c r="E70" s="295">
        <f t="shared" si="58"/>
        <v>0.19305060794229981</v>
      </c>
      <c r="F70" s="67">
        <f t="shared" si="53"/>
        <v>0.70559018989268141</v>
      </c>
      <c r="H70" s="25">
        <v>9436.3729999999996</v>
      </c>
      <c r="I70" s="188">
        <v>16049.847</v>
      </c>
      <c r="J70" s="360">
        <f t="shared" si="59"/>
        <v>0.11748506295486309</v>
      </c>
      <c r="K70" s="295">
        <f t="shared" si="60"/>
        <v>0.18148620435579854</v>
      </c>
      <c r="L70" s="67">
        <f t="shared" si="54"/>
        <v>0.70084915040980267</v>
      </c>
      <c r="N70" s="48">
        <f t="shared" si="55"/>
        <v>2.3445878709891579</v>
      </c>
      <c r="O70" s="191">
        <f t="shared" si="56"/>
        <v>2.3380706057437837</v>
      </c>
      <c r="P70" s="67">
        <f t="shared" si="8"/>
        <v>-2.7797061163779913E-3</v>
      </c>
    </row>
    <row r="71" spans="1:16" ht="20.100000000000001" customHeight="1" x14ac:dyDescent="0.25">
      <c r="A71" s="45" t="s">
        <v>184</v>
      </c>
      <c r="B71" s="25">
        <v>28136.85</v>
      </c>
      <c r="C71" s="188">
        <v>26526.350000000006</v>
      </c>
      <c r="D71" s="345">
        <f t="shared" si="57"/>
        <v>8.7407165698582409E-2</v>
      </c>
      <c r="E71" s="295">
        <f t="shared" si="58"/>
        <v>7.4599410305151354E-2</v>
      </c>
      <c r="F71" s="67">
        <f t="shared" si="53"/>
        <v>-5.7238105900269322E-2</v>
      </c>
      <c r="H71" s="25">
        <v>7998.3950000000013</v>
      </c>
      <c r="I71" s="188">
        <v>7901.6629999999986</v>
      </c>
      <c r="J71" s="360">
        <f t="shared" si="59"/>
        <v>9.9581898692735274E-2</v>
      </c>
      <c r="K71" s="295">
        <f t="shared" si="60"/>
        <v>8.9349314418302683E-2</v>
      </c>
      <c r="L71" s="67">
        <f t="shared" si="54"/>
        <v>-1.2093926343973094E-2</v>
      </c>
      <c r="N71" s="48">
        <f t="shared" si="55"/>
        <v>2.8426760635963166</v>
      </c>
      <c r="O71" s="191">
        <f t="shared" si="56"/>
        <v>2.9787976860744116</v>
      </c>
      <c r="P71" s="67">
        <f t="shared" si="8"/>
        <v>4.7885027851497536E-2</v>
      </c>
    </row>
    <row r="72" spans="1:16" ht="20.100000000000001" customHeight="1" x14ac:dyDescent="0.25">
      <c r="A72" s="45" t="s">
        <v>185</v>
      </c>
      <c r="B72" s="25">
        <v>23321.449999999997</v>
      </c>
      <c r="C72" s="188">
        <v>16515.43</v>
      </c>
      <c r="D72" s="345">
        <f t="shared" si="57"/>
        <v>7.2448118552048454E-2</v>
      </c>
      <c r="E72" s="295">
        <f t="shared" si="58"/>
        <v>4.644594295619283E-2</v>
      </c>
      <c r="F72" s="67">
        <f t="shared" si="53"/>
        <v>-0.29183519892631021</v>
      </c>
      <c r="H72" s="25">
        <v>6800.3939999999984</v>
      </c>
      <c r="I72" s="188">
        <v>5377.3329999999987</v>
      </c>
      <c r="J72" s="360">
        <f t="shared" si="59"/>
        <v>8.4666504514803842E-2</v>
      </c>
      <c r="K72" s="295">
        <f t="shared" si="60"/>
        <v>6.0805050398747042E-2</v>
      </c>
      <c r="L72" s="67">
        <f t="shared" si="54"/>
        <v>-0.20926155161009788</v>
      </c>
      <c r="N72" s="48">
        <f t="shared" si="55"/>
        <v>2.9159396178196459</v>
      </c>
      <c r="O72" s="191">
        <f t="shared" si="56"/>
        <v>3.2559448951677301</v>
      </c>
      <c r="P72" s="67">
        <f t="shared" ref="P72:P76" si="61">(O72-N72)/N72</f>
        <v>0.11660230385782765</v>
      </c>
    </row>
    <row r="73" spans="1:16" ht="20.100000000000001" customHeight="1" x14ac:dyDescent="0.25">
      <c r="A73" s="45" t="s">
        <v>188</v>
      </c>
      <c r="B73" s="25">
        <v>23786.490000000005</v>
      </c>
      <c r="C73" s="188">
        <v>23607.509999999991</v>
      </c>
      <c r="D73" s="345">
        <f t="shared" si="57"/>
        <v>7.3892765992556883E-2</v>
      </c>
      <c r="E73" s="295">
        <f t="shared" si="58"/>
        <v>6.6390827413985068E-2</v>
      </c>
      <c r="F73" s="67">
        <f t="shared" si="53"/>
        <v>-7.5244392930614848E-3</v>
      </c>
      <c r="H73" s="25">
        <v>4868.1729999999998</v>
      </c>
      <c r="I73" s="188">
        <v>4877.2619999999997</v>
      </c>
      <c r="J73" s="360">
        <f t="shared" si="59"/>
        <v>6.06098986740101E-2</v>
      </c>
      <c r="K73" s="295">
        <f t="shared" si="60"/>
        <v>5.5150417821974919E-2</v>
      </c>
      <c r="L73" s="67">
        <f t="shared" si="54"/>
        <v>1.8670248571691973E-3</v>
      </c>
      <c r="N73" s="48">
        <f t="shared" ref="N73" si="62">(H73/B73)*10</f>
        <v>2.0466125939556439</v>
      </c>
      <c r="O73" s="191">
        <f t="shared" ref="O73" si="63">(I73/C73)*10</f>
        <v>2.0659790041389376</v>
      </c>
      <c r="P73" s="67">
        <f t="shared" ref="P73" si="64">(O73-N73)/N73</f>
        <v>9.4626654015955384E-3</v>
      </c>
    </row>
    <row r="74" spans="1:16" ht="20.100000000000001" customHeight="1" x14ac:dyDescent="0.25">
      <c r="A74" s="45" t="s">
        <v>187</v>
      </c>
      <c r="B74" s="25">
        <v>8197.1400000000031</v>
      </c>
      <c r="C74" s="188">
        <v>10983.379999999997</v>
      </c>
      <c r="D74" s="345">
        <f t="shared" si="57"/>
        <v>2.5464427405145856E-2</v>
      </c>
      <c r="E74" s="295">
        <f t="shared" si="58"/>
        <v>3.0888293005158753E-2</v>
      </c>
      <c r="F74" s="67">
        <f t="shared" si="53"/>
        <v>0.33990391770788264</v>
      </c>
      <c r="H74" s="25">
        <v>2340.5519999999997</v>
      </c>
      <c r="I74" s="188">
        <v>2971.3690000000001</v>
      </c>
      <c r="J74" s="360">
        <f t="shared" si="59"/>
        <v>2.9140422815962311E-2</v>
      </c>
      <c r="K74" s="295">
        <f t="shared" si="60"/>
        <v>3.3599228799532158E-2</v>
      </c>
      <c r="L74" s="67">
        <f t="shared" si="54"/>
        <v>0.26951633631724503</v>
      </c>
      <c r="N74" s="48">
        <f t="shared" si="55"/>
        <v>2.8553275898667079</v>
      </c>
      <c r="O74" s="191">
        <f t="shared" si="56"/>
        <v>2.7053320562522654</v>
      </c>
      <c r="P74" s="67">
        <f t="shared" si="61"/>
        <v>-5.2531812513129043E-2</v>
      </c>
    </row>
    <row r="75" spans="1:16" ht="20.100000000000001" customHeight="1" x14ac:dyDescent="0.25">
      <c r="A75" s="45" t="s">
        <v>186</v>
      </c>
      <c r="B75" s="25">
        <v>8920.4199999999983</v>
      </c>
      <c r="C75" s="188">
        <v>9249.8899999999976</v>
      </c>
      <c r="D75" s="345">
        <f t="shared" si="57"/>
        <v>2.7711297783545363E-2</v>
      </c>
      <c r="E75" s="295">
        <f t="shared" si="58"/>
        <v>2.6013241150309639E-2</v>
      </c>
      <c r="F75" s="67">
        <f t="shared" si="53"/>
        <v>3.6934359592933896E-2</v>
      </c>
      <c r="H75" s="25">
        <v>2612.5709999999999</v>
      </c>
      <c r="I75" s="188">
        <v>2142.6470000000008</v>
      </c>
      <c r="J75" s="360">
        <f t="shared" si="59"/>
        <v>3.2527123335316405E-2</v>
      </c>
      <c r="K75" s="295">
        <f t="shared" si="60"/>
        <v>2.4228322631632493E-2</v>
      </c>
      <c r="L75" s="67">
        <f t="shared" si="54"/>
        <v>-0.17987032696910402</v>
      </c>
      <c r="N75" s="48">
        <f t="shared" si="55"/>
        <v>2.9287533546626729</v>
      </c>
      <c r="O75" s="191">
        <f t="shared" si="56"/>
        <v>2.3164026815454037</v>
      </c>
      <c r="P75" s="67">
        <f t="shared" si="61"/>
        <v>-0.20908236336883287</v>
      </c>
    </row>
    <row r="76" spans="1:16" ht="20.100000000000001" customHeight="1" x14ac:dyDescent="0.25">
      <c r="A76" s="45" t="s">
        <v>190</v>
      </c>
      <c r="B76" s="25">
        <v>5155.6599999999989</v>
      </c>
      <c r="C76" s="188">
        <v>5803.07</v>
      </c>
      <c r="D76" s="345">
        <f t="shared" si="57"/>
        <v>1.601606533444765E-2</v>
      </c>
      <c r="E76" s="295">
        <f t="shared" si="58"/>
        <v>1.6319832919324165E-2</v>
      </c>
      <c r="F76" s="67">
        <f t="shared" si="53"/>
        <v>0.12557267158811886</v>
      </c>
      <c r="H76" s="25">
        <v>1336.7509999999997</v>
      </c>
      <c r="I76" s="188">
        <v>1588.4389999999999</v>
      </c>
      <c r="J76" s="360">
        <f t="shared" si="59"/>
        <v>1.6642864307078172E-2</v>
      </c>
      <c r="K76" s="295">
        <f t="shared" si="60"/>
        <v>1.796152729435491E-2</v>
      </c>
      <c r="L76" s="67">
        <f t="shared" si="54"/>
        <v>0.18828338261950067</v>
      </c>
      <c r="N76" s="48">
        <f t="shared" si="55"/>
        <v>2.592783465162559</v>
      </c>
      <c r="O76" s="191">
        <f t="shared" si="56"/>
        <v>2.7372390820720756</v>
      </c>
      <c r="P76" s="67">
        <f t="shared" si="61"/>
        <v>5.5714493265815276E-2</v>
      </c>
    </row>
    <row r="77" spans="1:16" ht="20.100000000000001" customHeight="1" x14ac:dyDescent="0.25">
      <c r="A77" s="45" t="s">
        <v>197</v>
      </c>
      <c r="B77" s="25">
        <v>6109.52</v>
      </c>
      <c r="C77" s="188">
        <v>5442.77</v>
      </c>
      <c r="D77" s="345">
        <f t="shared" si="57"/>
        <v>1.8979232820262513E-2</v>
      </c>
      <c r="E77" s="295">
        <f t="shared" si="58"/>
        <v>1.530656997387762E-2</v>
      </c>
      <c r="F77" s="67">
        <f t="shared" ref="F77:F80" si="65">(C77-B77)/B77</f>
        <v>-0.10913295970878235</v>
      </c>
      <c r="H77" s="25">
        <v>1387.018</v>
      </c>
      <c r="I77" s="188">
        <v>1367.232</v>
      </c>
      <c r="J77" s="360">
        <f t="shared" si="59"/>
        <v>1.7268700278118332E-2</v>
      </c>
      <c r="K77" s="295">
        <f t="shared" si="60"/>
        <v>1.5460193866881545E-2</v>
      </c>
      <c r="L77" s="67">
        <f t="shared" ref="L77:L80" si="66">(I77-H77)/H77</f>
        <v>-1.4265135708404691E-2</v>
      </c>
      <c r="N77" s="48">
        <f t="shared" si="55"/>
        <v>2.2702569105265225</v>
      </c>
      <c r="O77" s="191">
        <f t="shared" si="56"/>
        <v>2.512015021762815</v>
      </c>
      <c r="P77" s="67">
        <f t="shared" ref="P77:P80" si="67">(O77-N77)/N77</f>
        <v>0.10648931850634628</v>
      </c>
    </row>
    <row r="78" spans="1:16" ht="20.100000000000001" customHeight="1" x14ac:dyDescent="0.25">
      <c r="A78" s="45" t="s">
        <v>193</v>
      </c>
      <c r="B78" s="25">
        <v>2768.0099999999998</v>
      </c>
      <c r="C78" s="188">
        <v>3380.95</v>
      </c>
      <c r="D78" s="345">
        <f t="shared" si="57"/>
        <v>8.5988271155205045E-3</v>
      </c>
      <c r="E78" s="295">
        <f t="shared" si="58"/>
        <v>9.5081636286636264E-3</v>
      </c>
      <c r="F78" s="67">
        <f t="shared" si="65"/>
        <v>0.2214370612822931</v>
      </c>
      <c r="H78" s="25">
        <v>1351.3930000000003</v>
      </c>
      <c r="I78" s="188">
        <v>1351.5830000000001</v>
      </c>
      <c r="J78" s="360">
        <f t="shared" si="59"/>
        <v>1.6825160650364428E-2</v>
      </c>
      <c r="K78" s="295">
        <f t="shared" si="60"/>
        <v>1.5283240303899675E-2</v>
      </c>
      <c r="L78" s="67">
        <f t="shared" si="66"/>
        <v>1.4059566684142003E-4</v>
      </c>
      <c r="N78" s="48">
        <f t="shared" si="55"/>
        <v>4.8821825065660898</v>
      </c>
      <c r="O78" s="191">
        <f t="shared" si="56"/>
        <v>3.9976426743962499</v>
      </c>
      <c r="P78" s="67">
        <f t="shared" si="67"/>
        <v>-0.1811771335832314</v>
      </c>
    </row>
    <row r="79" spans="1:16" ht="20.100000000000001" customHeight="1" x14ac:dyDescent="0.25">
      <c r="A79" s="45" t="s">
        <v>189</v>
      </c>
      <c r="B79" s="25">
        <v>4104.829999999999</v>
      </c>
      <c r="C79" s="188">
        <v>5304.6099999999988</v>
      </c>
      <c r="D79" s="345">
        <f t="shared" si="57"/>
        <v>1.2751660401733384E-2</v>
      </c>
      <c r="E79" s="295">
        <f t="shared" si="58"/>
        <v>1.4918025959048597E-2</v>
      </c>
      <c r="F79" s="67">
        <f t="shared" si="65"/>
        <v>0.29228494237276575</v>
      </c>
      <c r="H79" s="25">
        <v>706.30200000000002</v>
      </c>
      <c r="I79" s="188">
        <v>1021.0469999999998</v>
      </c>
      <c r="J79" s="360">
        <f t="shared" si="59"/>
        <v>8.7936259975252909E-3</v>
      </c>
      <c r="K79" s="295">
        <f t="shared" si="60"/>
        <v>1.1545651774678912E-2</v>
      </c>
      <c r="L79" s="67">
        <f t="shared" si="66"/>
        <v>0.44562382663506511</v>
      </c>
      <c r="N79" s="48">
        <f t="shared" si="55"/>
        <v>1.720660782541543</v>
      </c>
      <c r="O79" s="191">
        <f t="shared" si="56"/>
        <v>1.9248295350647835</v>
      </c>
      <c r="P79" s="67">
        <f t="shared" si="67"/>
        <v>0.11865717786725412</v>
      </c>
    </row>
    <row r="80" spans="1:16" ht="20.100000000000001" customHeight="1" x14ac:dyDescent="0.25">
      <c r="A80" s="45" t="s">
        <v>192</v>
      </c>
      <c r="B80" s="25">
        <v>4115.92</v>
      </c>
      <c r="C80" s="188">
        <v>2303.6</v>
      </c>
      <c r="D80" s="345">
        <f t="shared" si="57"/>
        <v>1.2786111502961751E-2</v>
      </c>
      <c r="E80" s="295">
        <f t="shared" si="58"/>
        <v>6.4783583711647708E-3</v>
      </c>
      <c r="F80" s="67">
        <f t="shared" si="65"/>
        <v>-0.44031953973838173</v>
      </c>
      <c r="H80" s="25">
        <v>1206.874</v>
      </c>
      <c r="I80" s="188">
        <v>776.54399999999998</v>
      </c>
      <c r="J80" s="360">
        <f t="shared" si="59"/>
        <v>1.5025865114550629E-2</v>
      </c>
      <c r="K80" s="295">
        <f t="shared" si="60"/>
        <v>8.780895112287938E-3</v>
      </c>
      <c r="L80" s="67">
        <f t="shared" si="66"/>
        <v>-0.35656580554390932</v>
      </c>
      <c r="N80" s="48">
        <f t="shared" si="55"/>
        <v>2.9322095667554278</v>
      </c>
      <c r="O80" s="191">
        <f t="shared" si="56"/>
        <v>3.3710019100538293</v>
      </c>
      <c r="P80" s="67">
        <f t="shared" si="67"/>
        <v>0.14964562842755391</v>
      </c>
    </row>
    <row r="81" spans="1:16" ht="20.100000000000001" customHeight="1" x14ac:dyDescent="0.25">
      <c r="A81" s="45" t="s">
        <v>198</v>
      </c>
      <c r="B81" s="25">
        <v>2085.54</v>
      </c>
      <c r="C81" s="188">
        <v>3397.8700000000003</v>
      </c>
      <c r="D81" s="345">
        <f t="shared" si="57"/>
        <v>6.4787330618396007E-3</v>
      </c>
      <c r="E81" s="295">
        <f t="shared" si="58"/>
        <v>9.5557473340118267E-3</v>
      </c>
      <c r="F81" s="67">
        <f t="shared" ref="F81:F94" si="68">(C81-B81)/B81</f>
        <v>0.62925189639134249</v>
      </c>
      <c r="H81" s="25">
        <v>445.51699999999994</v>
      </c>
      <c r="I81" s="188">
        <v>714.86899999999991</v>
      </c>
      <c r="J81" s="360">
        <f t="shared" si="59"/>
        <v>5.5467914200150563E-3</v>
      </c>
      <c r="K81" s="295">
        <f t="shared" si="60"/>
        <v>8.083495214728547E-3</v>
      </c>
      <c r="L81" s="67">
        <f t="shared" ref="L81:L94" si="69">(I81-H81)/H81</f>
        <v>0.60458299009914329</v>
      </c>
      <c r="N81" s="48">
        <f t="shared" si="55"/>
        <v>2.1362189169231947</v>
      </c>
      <c r="O81" s="191">
        <f t="shared" si="56"/>
        <v>2.103873897471062</v>
      </c>
      <c r="P81" s="67">
        <f t="shared" ref="P81:P87" si="70">(O81-N81)/N81</f>
        <v>-1.514124755468382E-2</v>
      </c>
    </row>
    <row r="82" spans="1:16" ht="20.100000000000001" customHeight="1" x14ac:dyDescent="0.25">
      <c r="A82" s="45" t="s">
        <v>212</v>
      </c>
      <c r="B82" s="25">
        <v>3462.19</v>
      </c>
      <c r="C82" s="188">
        <v>3173.3299999999995</v>
      </c>
      <c r="D82" s="345">
        <f t="shared" si="57"/>
        <v>1.0755298301337039E-2</v>
      </c>
      <c r="E82" s="295">
        <f t="shared" si="58"/>
        <v>8.9242789416427767E-3</v>
      </c>
      <c r="F82" s="67">
        <f t="shared" si="68"/>
        <v>-8.3432740548612466E-2</v>
      </c>
      <c r="H82" s="25">
        <v>778.84799999999996</v>
      </c>
      <c r="I82" s="188">
        <v>683.50800000000015</v>
      </c>
      <c r="J82" s="360">
        <f t="shared" si="59"/>
        <v>9.6968407578069682E-3</v>
      </c>
      <c r="K82" s="295">
        <f t="shared" si="60"/>
        <v>7.7288757062184566E-3</v>
      </c>
      <c r="L82" s="67">
        <f t="shared" si="69"/>
        <v>-0.12241156169111278</v>
      </c>
      <c r="N82" s="48">
        <f t="shared" si="55"/>
        <v>2.2495819120267808</v>
      </c>
      <c r="O82" s="191">
        <f t="shared" si="56"/>
        <v>2.1539140272206176</v>
      </c>
      <c r="P82" s="67">
        <f t="shared" si="70"/>
        <v>-4.2526962141143078E-2</v>
      </c>
    </row>
    <row r="83" spans="1:16" ht="20.100000000000001" customHeight="1" x14ac:dyDescent="0.25">
      <c r="A83" s="45" t="s">
        <v>200</v>
      </c>
      <c r="B83" s="25">
        <v>2455.9900000000002</v>
      </c>
      <c r="C83" s="188">
        <v>2456.35</v>
      </c>
      <c r="D83" s="345">
        <f t="shared" si="57"/>
        <v>7.6295365289313286E-3</v>
      </c>
      <c r="E83" s="295">
        <f t="shared" si="58"/>
        <v>6.9079334888915546E-3</v>
      </c>
      <c r="F83" s="67">
        <f t="shared" si="68"/>
        <v>1.4658040138586581E-4</v>
      </c>
      <c r="H83" s="25">
        <v>496.38900000000001</v>
      </c>
      <c r="I83" s="188">
        <v>541.07499999999993</v>
      </c>
      <c r="J83" s="360">
        <f t="shared" si="59"/>
        <v>6.1801597833300503E-3</v>
      </c>
      <c r="K83" s="295">
        <f t="shared" si="60"/>
        <v>6.1182918455119032E-3</v>
      </c>
      <c r="L83" s="67">
        <f t="shared" si="69"/>
        <v>9.0022139894316594E-2</v>
      </c>
      <c r="N83" s="48">
        <f t="shared" si="55"/>
        <v>2.0211360795442976</v>
      </c>
      <c r="O83" s="191">
        <f t="shared" si="56"/>
        <v>2.2027601929692429</v>
      </c>
      <c r="P83" s="67">
        <f t="shared" si="70"/>
        <v>8.9862387428112075E-2</v>
      </c>
    </row>
    <row r="84" spans="1:16" ht="20.100000000000001" customHeight="1" x14ac:dyDescent="0.25">
      <c r="A84" s="45" t="s">
        <v>202</v>
      </c>
      <c r="B84" s="25">
        <v>2358.9500000000003</v>
      </c>
      <c r="C84" s="188">
        <v>2306.5000000000005</v>
      </c>
      <c r="D84" s="345">
        <f t="shared" si="57"/>
        <v>7.3280816269294894E-3</v>
      </c>
      <c r="E84" s="295">
        <f t="shared" si="58"/>
        <v>6.4865139707811891E-3</v>
      </c>
      <c r="F84" s="67">
        <f t="shared" si="68"/>
        <v>-2.2234468725492194E-2</v>
      </c>
      <c r="H84" s="25">
        <v>389.363</v>
      </c>
      <c r="I84" s="188">
        <v>419.71199999999999</v>
      </c>
      <c r="J84" s="360">
        <f t="shared" si="59"/>
        <v>4.8476609145584179E-3</v>
      </c>
      <c r="K84" s="295">
        <f t="shared" si="60"/>
        <v>4.7459603697518685E-3</v>
      </c>
      <c r="L84" s="67">
        <f t="shared" si="69"/>
        <v>7.7945259308152007E-2</v>
      </c>
      <c r="N84" s="48">
        <f t="shared" ref="N84" si="71">(H84/B84)*10</f>
        <v>1.6505775874859576</v>
      </c>
      <c r="O84" s="191">
        <f t="shared" ref="O84" si="72">(I84/C84)*10</f>
        <v>1.8196921742900496</v>
      </c>
      <c r="P84" s="67">
        <f t="shared" ref="P84" si="73">(O84-N84)/N84</f>
        <v>0.10245782330152398</v>
      </c>
    </row>
    <row r="85" spans="1:16" ht="20.100000000000001" customHeight="1" x14ac:dyDescent="0.25">
      <c r="A85" s="45" t="s">
        <v>205</v>
      </c>
      <c r="B85" s="25">
        <v>1058.83</v>
      </c>
      <c r="C85" s="188">
        <v>1444.8</v>
      </c>
      <c r="D85" s="345">
        <f t="shared" si="57"/>
        <v>3.289256944420929E-3</v>
      </c>
      <c r="E85" s="295">
        <f t="shared" si="58"/>
        <v>4.0631759744134662E-3</v>
      </c>
      <c r="F85" s="67">
        <f t="shared" si="68"/>
        <v>0.36452499456947768</v>
      </c>
      <c r="H85" s="25">
        <v>306.59999999999997</v>
      </c>
      <c r="I85" s="188">
        <v>416.79300000000001</v>
      </c>
      <c r="J85" s="360">
        <f t="shared" si="59"/>
        <v>3.8172421015957108E-3</v>
      </c>
      <c r="K85" s="295">
        <f t="shared" si="60"/>
        <v>4.7129533117709066E-3</v>
      </c>
      <c r="L85" s="67">
        <f t="shared" si="69"/>
        <v>0.35940313111546007</v>
      </c>
      <c r="N85" s="48">
        <f t="shared" si="55"/>
        <v>2.895648971034066</v>
      </c>
      <c r="O85" s="191">
        <f t="shared" si="56"/>
        <v>2.8847799003322261</v>
      </c>
      <c r="P85" s="67">
        <f t="shared" si="70"/>
        <v>-3.7535871269501631E-3</v>
      </c>
    </row>
    <row r="86" spans="1:16" ht="20.100000000000001" customHeight="1" x14ac:dyDescent="0.25">
      <c r="A86" s="45" t="s">
        <v>199</v>
      </c>
      <c r="B86" s="25">
        <v>1828.6699999999998</v>
      </c>
      <c r="C86" s="188">
        <v>1780.6100000000001</v>
      </c>
      <c r="D86" s="345">
        <f t="shared" si="57"/>
        <v>5.6807660309532411E-3</v>
      </c>
      <c r="E86" s="295">
        <f t="shared" si="58"/>
        <v>5.007566287237239E-3</v>
      </c>
      <c r="F86" s="67">
        <f t="shared" si="68"/>
        <v>-2.6281395768509203E-2</v>
      </c>
      <c r="H86" s="25">
        <v>428.08799999999997</v>
      </c>
      <c r="I86" s="188">
        <v>365.16500000000002</v>
      </c>
      <c r="J86" s="360">
        <f t="shared" si="59"/>
        <v>5.3297962713238899E-3</v>
      </c>
      <c r="K86" s="295">
        <f t="shared" si="60"/>
        <v>4.1291614688654154E-3</v>
      </c>
      <c r="L86" s="67">
        <f t="shared" si="69"/>
        <v>-0.14698613369213795</v>
      </c>
      <c r="N86" s="48">
        <f t="shared" si="55"/>
        <v>2.340980056543827</v>
      </c>
      <c r="O86" s="191">
        <f t="shared" si="56"/>
        <v>2.050785966606949</v>
      </c>
      <c r="P86" s="67">
        <f t="shared" si="70"/>
        <v>-0.12396264937229511</v>
      </c>
    </row>
    <row r="87" spans="1:16" ht="20.100000000000001" customHeight="1" x14ac:dyDescent="0.25">
      <c r="A87" s="45" t="s">
        <v>217</v>
      </c>
      <c r="B87" s="25">
        <v>730.4000000000002</v>
      </c>
      <c r="C87" s="188">
        <v>1490.9600000000003</v>
      </c>
      <c r="D87" s="345">
        <f t="shared" si="57"/>
        <v>2.2689886688184572E-3</v>
      </c>
      <c r="E87" s="295">
        <f t="shared" si="58"/>
        <v>4.192990622100985E-3</v>
      </c>
      <c r="F87" s="67">
        <f t="shared" si="68"/>
        <v>1.0412924424972616</v>
      </c>
      <c r="H87" s="25">
        <v>167.65299999999999</v>
      </c>
      <c r="I87" s="188">
        <v>337.76099999999991</v>
      </c>
      <c r="J87" s="360">
        <f t="shared" si="59"/>
        <v>2.0873192761214146E-3</v>
      </c>
      <c r="K87" s="295">
        <f t="shared" si="60"/>
        <v>3.8192863688618875E-3</v>
      </c>
      <c r="L87" s="67">
        <f t="shared" si="69"/>
        <v>1.0146433407096798</v>
      </c>
      <c r="N87" s="48">
        <f t="shared" si="55"/>
        <v>2.2953587075575017</v>
      </c>
      <c r="O87" s="191">
        <f t="shared" si="56"/>
        <v>2.2653927670762455</v>
      </c>
      <c r="P87" s="67">
        <f t="shared" si="70"/>
        <v>-1.3055014182573266E-2</v>
      </c>
    </row>
    <row r="88" spans="1:16" ht="20.100000000000001" customHeight="1" x14ac:dyDescent="0.25">
      <c r="A88" s="45" t="s">
        <v>210</v>
      </c>
      <c r="B88" s="25">
        <v>1141.9899999999998</v>
      </c>
      <c r="C88" s="188">
        <v>1688.0800000000002</v>
      </c>
      <c r="D88" s="345">
        <f t="shared" si="57"/>
        <v>3.5475936061117046E-3</v>
      </c>
      <c r="E88" s="295">
        <f t="shared" si="58"/>
        <v>4.7473464139589456E-3</v>
      </c>
      <c r="F88" s="67">
        <f t="shared" si="68"/>
        <v>0.47819157785970146</v>
      </c>
      <c r="H88" s="25">
        <v>215.29499999999996</v>
      </c>
      <c r="I88" s="188">
        <v>320.77800000000002</v>
      </c>
      <c r="J88" s="360">
        <f t="shared" ref="J88" si="74">H88/$H$96</f>
        <v>2.6804733798533871E-3</v>
      </c>
      <c r="K88" s="295">
        <f t="shared" ref="K88" si="75">I88/$I$96</f>
        <v>3.6272483881525071E-3</v>
      </c>
      <c r="L88" s="67">
        <f t="shared" si="69"/>
        <v>0.48994635267888281</v>
      </c>
      <c r="N88" s="48">
        <f t="shared" ref="N88:N92" si="76">(H88/B88)*10</f>
        <v>1.8852616923090395</v>
      </c>
      <c r="O88" s="191">
        <f t="shared" ref="O88:O92" si="77">(I88/C88)*10</f>
        <v>1.900253542486138</v>
      </c>
      <c r="P88" s="67">
        <f t="shared" ref="P88:P92" si="78">(O88-N88)/N88</f>
        <v>7.9521321831648156E-3</v>
      </c>
    </row>
    <row r="89" spans="1:16" ht="20.100000000000001" customHeight="1" x14ac:dyDescent="0.25">
      <c r="A89" s="45" t="s">
        <v>220</v>
      </c>
      <c r="B89" s="25">
        <v>972.51</v>
      </c>
      <c r="C89" s="188">
        <v>1701.4600000000003</v>
      </c>
      <c r="D89" s="345">
        <f t="shared" si="57"/>
        <v>3.0211037381060206E-3</v>
      </c>
      <c r="E89" s="295">
        <f t="shared" si="58"/>
        <v>4.7849746632236557E-3</v>
      </c>
      <c r="F89" s="67">
        <f t="shared" si="68"/>
        <v>0.74955527449589232</v>
      </c>
      <c r="H89" s="25">
        <v>137.67100000000002</v>
      </c>
      <c r="I89" s="188">
        <v>240.28200000000004</v>
      </c>
      <c r="J89" s="360">
        <f t="shared" si="59"/>
        <v>1.7140363254037289E-3</v>
      </c>
      <c r="K89" s="295">
        <f t="shared" si="60"/>
        <v>2.7170270317854119E-3</v>
      </c>
      <c r="L89" s="67">
        <f t="shared" si="69"/>
        <v>0.74533489260628605</v>
      </c>
      <c r="N89" s="48">
        <f t="shared" si="76"/>
        <v>1.4156255462668765</v>
      </c>
      <c r="O89" s="191">
        <f t="shared" si="77"/>
        <v>1.4122106896430124</v>
      </c>
      <c r="P89" s="67">
        <f t="shared" si="78"/>
        <v>-2.4122598188972763E-3</v>
      </c>
    </row>
    <row r="90" spans="1:16" ht="20.100000000000001" customHeight="1" x14ac:dyDescent="0.25">
      <c r="A90" s="45" t="s">
        <v>191</v>
      </c>
      <c r="B90" s="25">
        <v>1056.23</v>
      </c>
      <c r="C90" s="188">
        <v>1112.77</v>
      </c>
      <c r="D90" s="345">
        <f t="shared" si="57"/>
        <v>3.2811800406162633E-3</v>
      </c>
      <c r="E90" s="295">
        <f t="shared" si="58"/>
        <v>3.1294160638483341E-3</v>
      </c>
      <c r="F90" s="67">
        <f t="shared" si="68"/>
        <v>5.3530007668784227E-2</v>
      </c>
      <c r="H90" s="25">
        <v>164.155</v>
      </c>
      <c r="I90" s="188">
        <v>222.15600000000003</v>
      </c>
      <c r="J90" s="360">
        <f t="shared" si="59"/>
        <v>2.0437683535141681E-3</v>
      </c>
      <c r="K90" s="295">
        <f t="shared" si="60"/>
        <v>2.5120643963065063E-3</v>
      </c>
      <c r="L90" s="67">
        <f t="shared" si="69"/>
        <v>0.35333069355182622</v>
      </c>
      <c r="N90" s="48">
        <f t="shared" si="76"/>
        <v>1.5541596053889779</v>
      </c>
      <c r="O90" s="191">
        <f t="shared" si="77"/>
        <v>1.9964233399534499</v>
      </c>
      <c r="P90" s="67">
        <f t="shared" si="78"/>
        <v>0.28456777092323243</v>
      </c>
    </row>
    <row r="91" spans="1:16" ht="20.100000000000001" customHeight="1" x14ac:dyDescent="0.25">
      <c r="A91" s="45" t="s">
        <v>201</v>
      </c>
      <c r="B91" s="25">
        <v>163.76000000000002</v>
      </c>
      <c r="C91" s="188">
        <v>115.2</v>
      </c>
      <c r="D91" s="345">
        <f t="shared" si="57"/>
        <v>5.0872067963541971E-4</v>
      </c>
      <c r="E91" s="295">
        <f t="shared" si="58"/>
        <v>3.2397416407283451E-4</v>
      </c>
      <c r="F91" s="67">
        <f t="shared" si="68"/>
        <v>-0.29653150952613588</v>
      </c>
      <c r="H91" s="25">
        <v>297.94099999999997</v>
      </c>
      <c r="I91" s="188">
        <v>193.56500000000005</v>
      </c>
      <c r="J91" s="360">
        <f t="shared" si="59"/>
        <v>3.7094355153017866E-3</v>
      </c>
      <c r="K91" s="295">
        <f t="shared" si="60"/>
        <v>2.1887671045169562E-3</v>
      </c>
      <c r="L91" s="67">
        <f t="shared" si="69"/>
        <v>-0.35032439308453661</v>
      </c>
      <c r="N91" s="48">
        <f t="shared" si="76"/>
        <v>18.193759159745966</v>
      </c>
      <c r="O91" s="191">
        <f t="shared" si="77"/>
        <v>16.802517361111114</v>
      </c>
      <c r="P91" s="67">
        <f t="shared" si="78"/>
        <v>-7.6468078225032252E-2</v>
      </c>
    </row>
    <row r="92" spans="1:16" ht="20.100000000000001" customHeight="1" x14ac:dyDescent="0.25">
      <c r="A92" s="45" t="s">
        <v>206</v>
      </c>
      <c r="B92" s="25">
        <v>364.43000000000006</v>
      </c>
      <c r="C92" s="188">
        <v>481.30000000000007</v>
      </c>
      <c r="D92" s="345">
        <f t="shared" si="57"/>
        <v>1.132102328282462E-3</v>
      </c>
      <c r="E92" s="295">
        <f t="shared" si="58"/>
        <v>1.3535483087522161E-3</v>
      </c>
      <c r="F92" s="67">
        <f t="shared" si="68"/>
        <v>0.32069258842576076</v>
      </c>
      <c r="H92" s="25">
        <v>159.19</v>
      </c>
      <c r="I92" s="188">
        <v>175.95500000000001</v>
      </c>
      <c r="J92" s="360">
        <f t="shared" si="59"/>
        <v>1.9819529359198346E-3</v>
      </c>
      <c r="K92" s="295">
        <f t="shared" si="60"/>
        <v>1.9896392213224548E-3</v>
      </c>
      <c r="L92" s="67">
        <f t="shared" si="69"/>
        <v>0.10531440417111637</v>
      </c>
      <c r="N92" s="48">
        <f t="shared" si="76"/>
        <v>4.3681914222210017</v>
      </c>
      <c r="O92" s="191">
        <f t="shared" si="77"/>
        <v>3.6558279659256177</v>
      </c>
      <c r="P92" s="67">
        <f t="shared" si="78"/>
        <v>-0.16307972509436952</v>
      </c>
    </row>
    <row r="93" spans="1:16" ht="20.100000000000001" customHeight="1" x14ac:dyDescent="0.25">
      <c r="A93" s="45" t="s">
        <v>221</v>
      </c>
      <c r="B93" s="25">
        <v>282.19</v>
      </c>
      <c r="C93" s="188">
        <v>600.5</v>
      </c>
      <c r="D93" s="345">
        <f t="shared" si="57"/>
        <v>8.7662364793795219E-4</v>
      </c>
      <c r="E93" s="295">
        <f t="shared" si="58"/>
        <v>1.6887715757442461E-3</v>
      </c>
      <c r="F93" s="67">
        <f t="shared" si="68"/>
        <v>1.1279988660122613</v>
      </c>
      <c r="H93" s="25">
        <v>60.328000000000003</v>
      </c>
      <c r="I93" s="188">
        <v>165.55499999999998</v>
      </c>
      <c r="J93" s="360">
        <f t="shared" si="59"/>
        <v>7.5109778703544056E-4</v>
      </c>
      <c r="K93" s="295">
        <f t="shared" si="60"/>
        <v>1.8720395628770931E-3</v>
      </c>
      <c r="L93" s="67">
        <f t="shared" si="69"/>
        <v>1.7442481103301943</v>
      </c>
      <c r="N93" s="48">
        <f t="shared" ref="N93" si="79">(H93/B93)*10</f>
        <v>2.1378503844927179</v>
      </c>
      <c r="O93" s="191">
        <f t="shared" ref="O93" si="80">(I93/C93)*10</f>
        <v>2.7569525395503742</v>
      </c>
      <c r="P93" s="67">
        <f t="shared" ref="P93" si="81">(O93-N93)/N93</f>
        <v>0.28959096461961281</v>
      </c>
    </row>
    <row r="94" spans="1:16" ht="20.100000000000001" customHeight="1" x14ac:dyDescent="0.25">
      <c r="A94" s="45" t="s">
        <v>208</v>
      </c>
      <c r="B94" s="25">
        <v>213.18</v>
      </c>
      <c r="C94" s="188">
        <v>309.76000000000005</v>
      </c>
      <c r="D94" s="345">
        <f t="shared" si="57"/>
        <v>6.6224398195333881E-4</v>
      </c>
      <c r="E94" s="295">
        <f t="shared" si="58"/>
        <v>8.7113053006251072E-4</v>
      </c>
      <c r="F94" s="67">
        <f t="shared" si="68"/>
        <v>0.453044375644995</v>
      </c>
      <c r="H94" s="25">
        <v>132.654</v>
      </c>
      <c r="I94" s="188">
        <v>158.80500000000001</v>
      </c>
      <c r="J94" s="360">
        <f t="shared" si="59"/>
        <v>1.6515734955808137E-3</v>
      </c>
      <c r="K94" s="295">
        <f t="shared" si="60"/>
        <v>1.7957128614822678E-3</v>
      </c>
      <c r="L94" s="67">
        <f t="shared" si="69"/>
        <v>0.19713691256954191</v>
      </c>
      <c r="N94" s="48">
        <f t="shared" ref="N94" si="82">(H94/B94)*10</f>
        <v>6.2226287644244298</v>
      </c>
      <c r="O94" s="191">
        <f t="shared" ref="O94" si="83">(I94/C94)*10</f>
        <v>5.1267110020661155</v>
      </c>
      <c r="P94" s="67">
        <f t="shared" ref="P94" si="84">(O94-N94)/N94</f>
        <v>-0.17611813332394458</v>
      </c>
    </row>
    <row r="95" spans="1:16" ht="20.100000000000001" customHeight="1" thickBot="1" x14ac:dyDescent="0.3">
      <c r="A95" s="14" t="s">
        <v>17</v>
      </c>
      <c r="B95" s="25">
        <f>B96-SUM(B68:B94)</f>
        <v>5367.5300000000861</v>
      </c>
      <c r="C95" s="188">
        <f>C96-SUM(C68:C94)</f>
        <v>6083.3099999998813</v>
      </c>
      <c r="D95" s="345">
        <f t="shared" si="57"/>
        <v>1.6674239799484292E-2</v>
      </c>
      <c r="E95" s="295">
        <f t="shared" si="58"/>
        <v>1.710794506984268E-2</v>
      </c>
      <c r="F95" s="67">
        <f>(C95-B95)/B95</f>
        <v>0.13335370272728492</v>
      </c>
      <c r="H95" s="25">
        <f>H96-SUM(H68:H94)</f>
        <v>1318.5160000000178</v>
      </c>
      <c r="I95" s="188">
        <f>I96-SUM(I68:I94)</f>
        <v>1670.3120000000199</v>
      </c>
      <c r="J95" s="361">
        <f t="shared" si="59"/>
        <v>1.6415834268844222E-2</v>
      </c>
      <c r="K95" s="295">
        <f t="shared" si="60"/>
        <v>1.8887319297806775E-2</v>
      </c>
      <c r="L95" s="67">
        <f t="shared" ref="L95" si="85">(I95-H95)/H95</f>
        <v>0.26681208267476264</v>
      </c>
      <c r="N95" s="48">
        <f t="shared" si="55"/>
        <v>2.4564669410324615</v>
      </c>
      <c r="O95" s="191">
        <f t="shared" si="56"/>
        <v>2.7457288877273269</v>
      </c>
      <c r="P95" s="67">
        <f t="shared" ref="P95" si="86">(O95-N95)/N95</f>
        <v>0.11775527765632685</v>
      </c>
    </row>
    <row r="96" spans="1:16" ht="26.25" customHeight="1" thickBot="1" x14ac:dyDescent="0.3">
      <c r="A96" s="18" t="s">
        <v>18</v>
      </c>
      <c r="B96" s="23">
        <v>321905.53000000009</v>
      </c>
      <c r="C96" s="193">
        <v>355583.90999999992</v>
      </c>
      <c r="D96" s="341">
        <f>SUM(D68:D95)</f>
        <v>0.99999999999999978</v>
      </c>
      <c r="E96" s="342">
        <f>SUM(E68:E95)</f>
        <v>0.99999999999999967</v>
      </c>
      <c r="F96" s="72">
        <f>(C96-B96)/B96</f>
        <v>0.10462193675268586</v>
      </c>
      <c r="G96" s="2"/>
      <c r="H96" s="23">
        <v>80319.768000000011</v>
      </c>
      <c r="I96" s="193">
        <v>88435.631000000038</v>
      </c>
      <c r="J96" s="353">
        <f t="shared" ref="J96" si="87">H96/$H$96</f>
        <v>1</v>
      </c>
      <c r="K96" s="342">
        <f t="shared" si="60"/>
        <v>1</v>
      </c>
      <c r="L96" s="72">
        <f>(I96-H96)/H96</f>
        <v>0.10104440291710037</v>
      </c>
      <c r="M96" s="2"/>
      <c r="N96" s="44">
        <f t="shared" si="55"/>
        <v>2.4951347682657081</v>
      </c>
      <c r="O96" s="198">
        <f t="shared" si="56"/>
        <v>2.4870537871075231</v>
      </c>
      <c r="P96" s="72">
        <f>(O96-N96)/N96</f>
        <v>-3.2386952644653543E-3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3" customWidth="1"/>
    <col min="17" max="18" width="9.140625" style="41"/>
    <col min="19" max="19" width="10.85546875" customWidth="1"/>
  </cols>
  <sheetData>
    <row r="1" spans="1:19" ht="15.75" x14ac:dyDescent="0.25">
      <c r="A1" s="36" t="s">
        <v>99</v>
      </c>
      <c r="B1" s="6"/>
    </row>
    <row r="3" spans="1:19" ht="15.75" thickBot="1" x14ac:dyDescent="0.3"/>
    <row r="4" spans="1:19" x14ac:dyDescent="0.25">
      <c r="A4" s="440" t="s">
        <v>16</v>
      </c>
      <c r="B4" s="459"/>
      <c r="C4" s="459"/>
      <c r="D4" s="459"/>
      <c r="E4" s="462" t="s">
        <v>1</v>
      </c>
      <c r="F4" s="463"/>
      <c r="G4" s="458" t="s">
        <v>116</v>
      </c>
      <c r="H4" s="458"/>
      <c r="I4" s="176" t="s">
        <v>0</v>
      </c>
      <c r="K4" s="464" t="s">
        <v>19</v>
      </c>
      <c r="L4" s="458"/>
      <c r="M4" s="456" t="s">
        <v>116</v>
      </c>
      <c r="N4" s="457"/>
      <c r="O4" s="176" t="s">
        <v>0</v>
      </c>
      <c r="P4"/>
      <c r="Q4" s="470" t="s">
        <v>22</v>
      </c>
      <c r="R4" s="458"/>
      <c r="S4" s="176" t="s">
        <v>0</v>
      </c>
    </row>
    <row r="5" spans="1:19" x14ac:dyDescent="0.25">
      <c r="A5" s="460"/>
      <c r="B5" s="461"/>
      <c r="C5" s="461"/>
      <c r="D5" s="461"/>
      <c r="E5" s="465" t="s">
        <v>174</v>
      </c>
      <c r="F5" s="466"/>
      <c r="G5" s="467" t="str">
        <f>E5</f>
        <v>jan-set</v>
      </c>
      <c r="H5" s="467"/>
      <c r="I5" s="177" t="s">
        <v>124</v>
      </c>
      <c r="K5" s="468" t="str">
        <f>E5</f>
        <v>jan-set</v>
      </c>
      <c r="L5" s="467"/>
      <c r="M5" s="469" t="str">
        <f>E5</f>
        <v>jan-set</v>
      </c>
      <c r="N5" s="455"/>
      <c r="O5" s="177" t="str">
        <f>I5</f>
        <v>2021/2020</v>
      </c>
      <c r="P5"/>
      <c r="Q5" s="468" t="str">
        <f>E5</f>
        <v>jan-set</v>
      </c>
      <c r="R5" s="466"/>
      <c r="S5" s="177" t="str">
        <f>O5</f>
        <v>2021/2020</v>
      </c>
    </row>
    <row r="6" spans="1:19" ht="15.75" thickBot="1" x14ac:dyDescent="0.3">
      <c r="A6" s="441"/>
      <c r="B6" s="472"/>
      <c r="C6" s="472"/>
      <c r="D6" s="472"/>
      <c r="E6" s="120">
        <v>2020</v>
      </c>
      <c r="F6" s="192">
        <v>2021</v>
      </c>
      <c r="G6" s="230">
        <f>E6</f>
        <v>2020</v>
      </c>
      <c r="H6" s="185">
        <f>F6</f>
        <v>2021</v>
      </c>
      <c r="I6" s="177" t="s">
        <v>1</v>
      </c>
      <c r="K6" s="229">
        <f>E6</f>
        <v>2020</v>
      </c>
      <c r="L6" s="186">
        <f>F6</f>
        <v>2021</v>
      </c>
      <c r="M6" s="184">
        <f>G6</f>
        <v>2020</v>
      </c>
      <c r="N6" s="185">
        <f>H6</f>
        <v>2021</v>
      </c>
      <c r="O6" s="358">
        <v>1000</v>
      </c>
      <c r="P6"/>
      <c r="Q6" s="229">
        <f>E6</f>
        <v>2020</v>
      </c>
      <c r="R6" s="186">
        <f>F6</f>
        <v>2021</v>
      </c>
      <c r="S6" s="177"/>
    </row>
    <row r="7" spans="1:19" ht="24" customHeight="1" thickBot="1" x14ac:dyDescent="0.3">
      <c r="A7" s="18" t="s">
        <v>20</v>
      </c>
      <c r="B7" s="19"/>
      <c r="C7" s="19"/>
      <c r="D7" s="19"/>
      <c r="E7" s="23">
        <v>314563.16000000015</v>
      </c>
      <c r="F7" s="193">
        <v>323526.12999999995</v>
      </c>
      <c r="G7" s="341">
        <f>E7/E15</f>
        <v>0.38691172551781822</v>
      </c>
      <c r="H7" s="342">
        <f>F7/F15</f>
        <v>0.38798211008476774</v>
      </c>
      <c r="I7" s="218">
        <f t="shared" ref="I7:I18" si="0">(F7-E7)/E7</f>
        <v>2.8493387464698004E-2</v>
      </c>
      <c r="J7" s="12"/>
      <c r="K7" s="23">
        <v>50023.817999999948</v>
      </c>
      <c r="L7" s="193">
        <v>49320.560000000005</v>
      </c>
      <c r="M7" s="341">
        <f>K7/K15</f>
        <v>0.44964660986265093</v>
      </c>
      <c r="N7" s="342">
        <f>L7/L15</f>
        <v>0.43997123234551833</v>
      </c>
      <c r="O7" s="218">
        <f t="shared" ref="O7:O18" si="1">(L7-K7)/K7</f>
        <v>-1.405846311051156E-2</v>
      </c>
      <c r="P7" s="52"/>
      <c r="Q7" s="251">
        <f t="shared" ref="Q7:Q18" si="2">(K7/E7)*10</f>
        <v>1.5902630810295753</v>
      </c>
      <c r="R7" s="252">
        <f t="shared" ref="R7:R18" si="3">(L7/F7)*10</f>
        <v>1.5244691363878402</v>
      </c>
      <c r="S7" s="70">
        <f>(R7-Q7)/Q7</f>
        <v>-4.1372993831397024E-2</v>
      </c>
    </row>
    <row r="8" spans="1:19" s="9" customFormat="1" ht="24" customHeight="1" x14ac:dyDescent="0.25">
      <c r="A8" s="58"/>
      <c r="B8" s="237" t="s">
        <v>35</v>
      </c>
      <c r="C8" s="237"/>
      <c r="D8" s="238"/>
      <c r="E8" s="240">
        <v>188281.30000000016</v>
      </c>
      <c r="F8" s="241">
        <v>170289.69</v>
      </c>
      <c r="G8" s="343">
        <f>E8/E7</f>
        <v>0.59854847592451732</v>
      </c>
      <c r="H8" s="344">
        <f>F8/F7</f>
        <v>0.52635529006575155</v>
      </c>
      <c r="I8" s="281">
        <f t="shared" si="0"/>
        <v>-9.5557073379035226E-2</v>
      </c>
      <c r="J8" s="5"/>
      <c r="K8" s="240">
        <v>39591.255999999943</v>
      </c>
      <c r="L8" s="241">
        <v>36600.644000000008</v>
      </c>
      <c r="M8" s="348">
        <f>K8/K7</f>
        <v>0.7914481057803302</v>
      </c>
      <c r="N8" s="344">
        <f>L8/L7</f>
        <v>0.74209708892194259</v>
      </c>
      <c r="O8" s="282">
        <f t="shared" si="1"/>
        <v>-7.5537184271192104E-2</v>
      </c>
      <c r="P8" s="57"/>
      <c r="Q8" s="253">
        <f t="shared" si="2"/>
        <v>2.1027715444921991</v>
      </c>
      <c r="R8" s="254">
        <f t="shared" si="3"/>
        <v>2.1493164970821197</v>
      </c>
      <c r="S8" s="242">
        <f t="shared" ref="S8:S18" si="4">(R8-Q8)/Q8</f>
        <v>2.2135049673767979E-2</v>
      </c>
    </row>
    <row r="9" spans="1:19" ht="24" customHeight="1" x14ac:dyDescent="0.25">
      <c r="A9" s="14"/>
      <c r="B9" s="1" t="s">
        <v>39</v>
      </c>
      <c r="D9" s="1"/>
      <c r="E9" s="25">
        <v>76316.169999999984</v>
      </c>
      <c r="F9" s="188">
        <v>80938.809999999925</v>
      </c>
      <c r="G9" s="345">
        <f>E9/E7</f>
        <v>0.24261000557090012</v>
      </c>
      <c r="H9" s="295">
        <f>F9/F7</f>
        <v>0.25017704134129737</v>
      </c>
      <c r="I9" s="242">
        <f t="shared" si="0"/>
        <v>6.0572222112298645E-2</v>
      </c>
      <c r="J9" s="1"/>
      <c r="K9" s="25">
        <v>7740.1410000000033</v>
      </c>
      <c r="L9" s="188">
        <v>8911.5939999999973</v>
      </c>
      <c r="M9" s="345">
        <f>K9/K7</f>
        <v>0.15472911323961741</v>
      </c>
      <c r="N9" s="295">
        <f>L9/L7</f>
        <v>0.18068720225398893</v>
      </c>
      <c r="O9" s="242">
        <f t="shared" si="1"/>
        <v>0.15134775968551395</v>
      </c>
      <c r="P9" s="8"/>
      <c r="Q9" s="253">
        <f t="shared" si="2"/>
        <v>1.0142203153014631</v>
      </c>
      <c r="R9" s="254">
        <f t="shared" si="3"/>
        <v>1.1010285424260631</v>
      </c>
      <c r="S9" s="242">
        <f t="shared" si="4"/>
        <v>8.5591094769973577E-2</v>
      </c>
    </row>
    <row r="10" spans="1:19" ht="24" customHeight="1" thickBot="1" x14ac:dyDescent="0.3">
      <c r="A10" s="14"/>
      <c r="B10" s="1" t="s">
        <v>38</v>
      </c>
      <c r="D10" s="1"/>
      <c r="E10" s="25">
        <v>49965.689999999988</v>
      </c>
      <c r="F10" s="188">
        <v>72297.63</v>
      </c>
      <c r="G10" s="345">
        <f>E10/E7</f>
        <v>0.15884151850458256</v>
      </c>
      <c r="H10" s="295">
        <f>F10/F7</f>
        <v>0.22346766859295111</v>
      </c>
      <c r="I10" s="250">
        <f t="shared" si="0"/>
        <v>0.44694549399798184</v>
      </c>
      <c r="J10" s="1"/>
      <c r="K10" s="25">
        <v>2692.4210000000003</v>
      </c>
      <c r="L10" s="188">
        <v>3808.322000000001</v>
      </c>
      <c r="M10" s="345">
        <f>K10/K7</f>
        <v>5.3822780980052401E-2</v>
      </c>
      <c r="N10" s="295">
        <f>L10/L7</f>
        <v>7.7215708824068516E-2</v>
      </c>
      <c r="O10" s="284">
        <f t="shared" si="1"/>
        <v>0.41446007143756514</v>
      </c>
      <c r="P10" s="8"/>
      <c r="Q10" s="253">
        <f t="shared" si="2"/>
        <v>0.53885396158844223</v>
      </c>
      <c r="R10" s="254">
        <f t="shared" si="3"/>
        <v>0.52675613294654344</v>
      </c>
      <c r="S10" s="242">
        <f t="shared" si="4"/>
        <v>-2.2451034054266981E-2</v>
      </c>
    </row>
    <row r="11" spans="1:19" ht="24" customHeight="1" thickBot="1" x14ac:dyDescent="0.3">
      <c r="A11" s="18" t="s">
        <v>21</v>
      </c>
      <c r="B11" s="19"/>
      <c r="C11" s="19"/>
      <c r="D11" s="19"/>
      <c r="E11" s="23">
        <v>498446.9899999997</v>
      </c>
      <c r="F11" s="193">
        <v>510342.55000000005</v>
      </c>
      <c r="G11" s="341">
        <f>E11/E15</f>
        <v>0.61308827448218184</v>
      </c>
      <c r="H11" s="342">
        <f>F11/F15</f>
        <v>0.61201788991523232</v>
      </c>
      <c r="I11" s="218">
        <f t="shared" si="0"/>
        <v>2.3865245931167834E-2</v>
      </c>
      <c r="J11" s="12"/>
      <c r="K11" s="23">
        <v>61227.588999999964</v>
      </c>
      <c r="L11" s="193">
        <v>62778.951000000037</v>
      </c>
      <c r="M11" s="341">
        <f>K11/K15</f>
        <v>0.55035339013734919</v>
      </c>
      <c r="N11" s="342">
        <f>L11/L15</f>
        <v>0.56002876765448173</v>
      </c>
      <c r="O11" s="218">
        <f t="shared" si="1"/>
        <v>2.5337630067387998E-2</v>
      </c>
      <c r="P11" s="8"/>
      <c r="Q11" s="255">
        <f t="shared" si="2"/>
        <v>1.2283671128197604</v>
      </c>
      <c r="R11" s="256">
        <f t="shared" si="3"/>
        <v>1.2301335838056229</v>
      </c>
      <c r="S11" s="72">
        <f t="shared" si="4"/>
        <v>1.4380643762168708E-3</v>
      </c>
    </row>
    <row r="12" spans="1:19" s="9" customFormat="1" ht="24" customHeight="1" x14ac:dyDescent="0.25">
      <c r="A12" s="58"/>
      <c r="B12" s="5" t="s">
        <v>35</v>
      </c>
      <c r="C12" s="5"/>
      <c r="D12" s="5"/>
      <c r="E12" s="37">
        <v>298682.07999999967</v>
      </c>
      <c r="F12" s="189">
        <v>301512.02</v>
      </c>
      <c r="G12" s="345">
        <f>E12/E11</f>
        <v>0.59922536597121356</v>
      </c>
      <c r="H12" s="295">
        <f>F12/F11</f>
        <v>0.5908032163886785</v>
      </c>
      <c r="I12" s="281">
        <f t="shared" si="0"/>
        <v>9.4747565705995979E-3</v>
      </c>
      <c r="J12" s="5"/>
      <c r="K12" s="37">
        <v>45256.239999999962</v>
      </c>
      <c r="L12" s="189">
        <v>45609.727000000035</v>
      </c>
      <c r="M12" s="345">
        <f>K12/K11</f>
        <v>0.73914783742342016</v>
      </c>
      <c r="N12" s="295">
        <f>L12/L11</f>
        <v>0.72651304734289057</v>
      </c>
      <c r="O12" s="281">
        <f t="shared" si="1"/>
        <v>7.810790291020068E-3</v>
      </c>
      <c r="P12" s="57"/>
      <c r="Q12" s="253">
        <f t="shared" si="2"/>
        <v>1.5151976978330945</v>
      </c>
      <c r="R12" s="254">
        <f t="shared" si="3"/>
        <v>1.5127001238623929</v>
      </c>
      <c r="S12" s="242">
        <f t="shared" si="4"/>
        <v>-1.6483485780591015E-3</v>
      </c>
    </row>
    <row r="13" spans="1:19" ht="24" customHeight="1" x14ac:dyDescent="0.25">
      <c r="A13" s="14"/>
      <c r="B13" s="5" t="s">
        <v>39</v>
      </c>
      <c r="D13" s="5"/>
      <c r="E13" s="217">
        <v>85337.750000000015</v>
      </c>
      <c r="F13" s="215">
        <v>73214.070000000022</v>
      </c>
      <c r="G13" s="345">
        <f>E13/E11</f>
        <v>0.1712072732147506</v>
      </c>
      <c r="H13" s="295">
        <f>F13/F11</f>
        <v>0.14346064226860961</v>
      </c>
      <c r="I13" s="242">
        <f t="shared" si="0"/>
        <v>-0.14206702192171683</v>
      </c>
      <c r="J13" s="243"/>
      <c r="K13" s="217">
        <v>6874.871000000001</v>
      </c>
      <c r="L13" s="215">
        <v>5931.818000000002</v>
      </c>
      <c r="M13" s="345">
        <f>K13/K11</f>
        <v>0.11228387581944481</v>
      </c>
      <c r="N13" s="295">
        <f>L13/L11</f>
        <v>9.4487370456381128E-2</v>
      </c>
      <c r="O13" s="242">
        <f t="shared" si="1"/>
        <v>-0.13717391933608628</v>
      </c>
      <c r="P13" s="244"/>
      <c r="Q13" s="253">
        <f t="shared" si="2"/>
        <v>0.80560724884356572</v>
      </c>
      <c r="R13" s="254">
        <f t="shared" si="3"/>
        <v>0.81020191883882431</v>
      </c>
      <c r="S13" s="242">
        <f t="shared" si="4"/>
        <v>5.7033622796395607E-3</v>
      </c>
    </row>
    <row r="14" spans="1:19" ht="24" customHeight="1" thickBot="1" x14ac:dyDescent="0.3">
      <c r="A14" s="14"/>
      <c r="B14" s="1" t="s">
        <v>38</v>
      </c>
      <c r="D14" s="1"/>
      <c r="E14" s="217">
        <v>114427.16000000005</v>
      </c>
      <c r="F14" s="215">
        <v>135616.46</v>
      </c>
      <c r="G14" s="345">
        <f>E14/E11</f>
        <v>0.22956736081403584</v>
      </c>
      <c r="H14" s="295">
        <f>F14/F11</f>
        <v>0.26573614134271184</v>
      </c>
      <c r="I14" s="250">
        <f t="shared" si="0"/>
        <v>0.1851771904502387</v>
      </c>
      <c r="J14" s="243"/>
      <c r="K14" s="217">
        <v>9096.4779999999992</v>
      </c>
      <c r="L14" s="215">
        <v>11237.406000000003</v>
      </c>
      <c r="M14" s="345">
        <f>K14/K11</f>
        <v>0.14856828675713499</v>
      </c>
      <c r="N14" s="295">
        <f>L14/L11</f>
        <v>0.17899958220072834</v>
      </c>
      <c r="O14" s="284">
        <f t="shared" si="1"/>
        <v>0.23535790445488944</v>
      </c>
      <c r="P14" s="244"/>
      <c r="Q14" s="253">
        <f t="shared" si="2"/>
        <v>0.79495794529900032</v>
      </c>
      <c r="R14" s="254">
        <f t="shared" si="3"/>
        <v>0.82861667381673321</v>
      </c>
      <c r="S14" s="242">
        <f t="shared" si="4"/>
        <v>4.2340263050107803E-2</v>
      </c>
    </row>
    <row r="15" spans="1:19" ht="24" customHeight="1" thickBot="1" x14ac:dyDescent="0.3">
      <c r="A15" s="18" t="s">
        <v>12</v>
      </c>
      <c r="B15" s="19"/>
      <c r="C15" s="19"/>
      <c r="D15" s="19"/>
      <c r="E15" s="23">
        <v>813010.14999999979</v>
      </c>
      <c r="F15" s="193">
        <v>833868.67999999993</v>
      </c>
      <c r="G15" s="341">
        <f>G7+G11</f>
        <v>1</v>
      </c>
      <c r="H15" s="342">
        <f>H7+H11</f>
        <v>1</v>
      </c>
      <c r="I15" s="218">
        <f t="shared" si="0"/>
        <v>2.5655928157846675E-2</v>
      </c>
      <c r="J15" s="12"/>
      <c r="K15" s="23">
        <v>111251.4069999999</v>
      </c>
      <c r="L15" s="193">
        <v>112099.51100000004</v>
      </c>
      <c r="M15" s="341">
        <f>M7+M11</f>
        <v>1</v>
      </c>
      <c r="N15" s="342">
        <f>N7+N11</f>
        <v>1</v>
      </c>
      <c r="O15" s="218">
        <f t="shared" si="1"/>
        <v>7.6233103281124195E-3</v>
      </c>
      <c r="P15" s="8"/>
      <c r="Q15" s="255">
        <f t="shared" si="2"/>
        <v>1.3683889063377612</v>
      </c>
      <c r="R15" s="256">
        <f t="shared" si="3"/>
        <v>1.3443305125694378</v>
      </c>
      <c r="S15" s="72">
        <f t="shared" si="4"/>
        <v>-1.7581546924924463E-2</v>
      </c>
    </row>
    <row r="16" spans="1:19" s="53" customFormat="1" ht="24" customHeight="1" x14ac:dyDescent="0.25">
      <c r="A16" s="239"/>
      <c r="B16" s="237" t="s">
        <v>35</v>
      </c>
      <c r="C16" s="237"/>
      <c r="D16" s="238"/>
      <c r="E16" s="240">
        <f>E8+E12</f>
        <v>486963.37999999983</v>
      </c>
      <c r="F16" s="241">
        <f t="shared" ref="F16:F17" si="5">F8+F12</f>
        <v>471801.71</v>
      </c>
      <c r="G16" s="343">
        <f>E16/E15</f>
        <v>0.59896346927526056</v>
      </c>
      <c r="H16" s="344">
        <f>F16/F15</f>
        <v>0.56579857394332167</v>
      </c>
      <c r="I16" s="282">
        <f t="shared" si="0"/>
        <v>-3.1135133816427459E-2</v>
      </c>
      <c r="J16" s="5"/>
      <c r="K16" s="240">
        <f t="shared" ref="K16:L18" si="6">K8+K12</f>
        <v>84847.495999999897</v>
      </c>
      <c r="L16" s="241">
        <f t="shared" si="6"/>
        <v>82210.371000000043</v>
      </c>
      <c r="M16" s="348">
        <f>K16/K15</f>
        <v>0.76266447578501162</v>
      </c>
      <c r="N16" s="344">
        <f>L16/L15</f>
        <v>0.73336957732134989</v>
      </c>
      <c r="O16" s="282">
        <f t="shared" si="1"/>
        <v>-3.1080764009816596E-2</v>
      </c>
      <c r="P16" s="57"/>
      <c r="Q16" s="253">
        <f t="shared" si="2"/>
        <v>1.7423793961673242</v>
      </c>
      <c r="R16" s="254">
        <f t="shared" si="3"/>
        <v>1.742477173302319</v>
      </c>
      <c r="S16" s="242">
        <f t="shared" si="4"/>
        <v>5.6117017458937221E-5</v>
      </c>
    </row>
    <row r="17" spans="1:19" ht="24" customHeight="1" x14ac:dyDescent="0.25">
      <c r="A17" s="14"/>
      <c r="B17" s="5" t="s">
        <v>39</v>
      </c>
      <c r="C17" s="5"/>
      <c r="D17" s="245"/>
      <c r="E17" s="217">
        <f>E9+E13</f>
        <v>161653.91999999998</v>
      </c>
      <c r="F17" s="215">
        <f t="shared" si="5"/>
        <v>154152.87999999995</v>
      </c>
      <c r="G17" s="346">
        <f>E17/E15</f>
        <v>0.19883382759735538</v>
      </c>
      <c r="H17" s="295">
        <f>F17/F15</f>
        <v>0.18486469596147917</v>
      </c>
      <c r="I17" s="242">
        <f t="shared" si="0"/>
        <v>-4.6401844137154473E-2</v>
      </c>
      <c r="J17" s="243"/>
      <c r="K17" s="217">
        <f t="shared" si="6"/>
        <v>14615.012000000004</v>
      </c>
      <c r="L17" s="215">
        <f t="shared" si="6"/>
        <v>14843.412</v>
      </c>
      <c r="M17" s="345">
        <f>K17/K15</f>
        <v>0.13136923293024075</v>
      </c>
      <c r="N17" s="295">
        <f>L17/L15</f>
        <v>0.13241281668035104</v>
      </c>
      <c r="O17" s="242">
        <f t="shared" si="1"/>
        <v>1.5627766846855545E-2</v>
      </c>
      <c r="P17" s="244"/>
      <c r="Q17" s="253">
        <f t="shared" si="2"/>
        <v>0.90409264433550418</v>
      </c>
      <c r="R17" s="254">
        <f t="shared" si="3"/>
        <v>0.96290202297874716</v>
      </c>
      <c r="S17" s="242">
        <f t="shared" si="4"/>
        <v>6.5047956104617E-2</v>
      </c>
    </row>
    <row r="18" spans="1:19" ht="24" customHeight="1" thickBot="1" x14ac:dyDescent="0.3">
      <c r="A18" s="15"/>
      <c r="B18" s="246" t="s">
        <v>38</v>
      </c>
      <c r="C18" s="246"/>
      <c r="D18" s="247"/>
      <c r="E18" s="248">
        <f>E10+E14</f>
        <v>164392.85000000003</v>
      </c>
      <c r="F18" s="249">
        <f>F10+F14</f>
        <v>207914.09</v>
      </c>
      <c r="G18" s="347">
        <f>E18/E15</f>
        <v>0.20220270312738417</v>
      </c>
      <c r="H18" s="301">
        <f>F18/F15</f>
        <v>0.24933673009519919</v>
      </c>
      <c r="I18" s="283">
        <f t="shared" si="0"/>
        <v>0.26473925112923069</v>
      </c>
      <c r="J18" s="243"/>
      <c r="K18" s="248">
        <f t="shared" si="6"/>
        <v>11788.898999999999</v>
      </c>
      <c r="L18" s="249">
        <f t="shared" si="6"/>
        <v>15045.728000000003</v>
      </c>
      <c r="M18" s="347">
        <f>K18/K15</f>
        <v>0.10596629128474762</v>
      </c>
      <c r="N18" s="301">
        <f>L18/L15</f>
        <v>0.1342176059982991</v>
      </c>
      <c r="O18" s="250">
        <f t="shared" si="1"/>
        <v>0.27626235494934714</v>
      </c>
      <c r="P18" s="244"/>
      <c r="Q18" s="257">
        <f t="shared" si="2"/>
        <v>0.71711750237312621</v>
      </c>
      <c r="R18" s="258">
        <f t="shared" si="3"/>
        <v>0.72365119651102061</v>
      </c>
      <c r="S18" s="250">
        <f t="shared" si="4"/>
        <v>9.111051001087998E-3</v>
      </c>
    </row>
    <row r="19" spans="1:19" ht="6.75" customHeight="1" x14ac:dyDescent="0.25">
      <c r="Q19" s="259"/>
      <c r="R19" s="259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45</v>
      </c>
    </row>
    <row r="3" spans="1:16" ht="8.25" customHeight="1" thickBot="1" x14ac:dyDescent="0.3"/>
    <row r="4" spans="1:16" x14ac:dyDescent="0.25">
      <c r="A4" s="475" t="s">
        <v>3</v>
      </c>
      <c r="B4" s="462" t="s">
        <v>1</v>
      </c>
      <c r="C4" s="458"/>
      <c r="D4" s="462" t="s">
        <v>116</v>
      </c>
      <c r="E4" s="458"/>
      <c r="F4" s="176" t="s">
        <v>0</v>
      </c>
      <c r="H4" s="473" t="s">
        <v>19</v>
      </c>
      <c r="I4" s="474"/>
      <c r="J4" s="462" t="s">
        <v>116</v>
      </c>
      <c r="K4" s="463"/>
      <c r="L4" s="176" t="s">
        <v>0</v>
      </c>
      <c r="N4" s="470" t="s">
        <v>22</v>
      </c>
      <c r="O4" s="458"/>
      <c r="P4" s="176" t="s">
        <v>0</v>
      </c>
    </row>
    <row r="5" spans="1:16" x14ac:dyDescent="0.25">
      <c r="A5" s="476"/>
      <c r="B5" s="465" t="s">
        <v>174</v>
      </c>
      <c r="C5" s="467"/>
      <c r="D5" s="465" t="str">
        <f>B5</f>
        <v>jan-set</v>
      </c>
      <c r="E5" s="467"/>
      <c r="F5" s="177" t="s">
        <v>124</v>
      </c>
      <c r="H5" s="468" t="str">
        <f>B5</f>
        <v>jan-set</v>
      </c>
      <c r="I5" s="467"/>
      <c r="J5" s="465" t="str">
        <f>B5</f>
        <v>jan-set</v>
      </c>
      <c r="K5" s="466"/>
      <c r="L5" s="177" t="str">
        <f>F5</f>
        <v>2021/2020</v>
      </c>
      <c r="N5" s="468" t="str">
        <f>B5</f>
        <v>jan-set</v>
      </c>
      <c r="O5" s="466"/>
      <c r="P5" s="177" t="str">
        <f>F5</f>
        <v>2021/2020</v>
      </c>
    </row>
    <row r="6" spans="1:16" ht="19.5" customHeight="1" thickBot="1" x14ac:dyDescent="0.3">
      <c r="A6" s="477"/>
      <c r="B6" s="120">
        <f>'6'!E6</f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186</v>
      </c>
      <c r="B7" s="46">
        <v>145666.93</v>
      </c>
      <c r="C7" s="195">
        <v>126777.81999999998</v>
      </c>
      <c r="D7" s="345">
        <f>B7/$B$33</f>
        <v>0.1791698787524362</v>
      </c>
      <c r="E7" s="344">
        <f>C7/$C$33</f>
        <v>0.15203571382486741</v>
      </c>
      <c r="F7" s="67">
        <f>(C7-B7)/B7</f>
        <v>-0.12967328960663904</v>
      </c>
      <c r="H7" s="46">
        <v>13064.407000000001</v>
      </c>
      <c r="I7" s="195">
        <v>10817.085000000001</v>
      </c>
      <c r="J7" s="345">
        <f>H7/$H$33</f>
        <v>0.1174313867329337</v>
      </c>
      <c r="K7" s="344">
        <f>I7/$I$33</f>
        <v>9.6495380787165005E-2</v>
      </c>
      <c r="L7" s="67">
        <f>(I7-H7)/H7</f>
        <v>-0.17201867639304255</v>
      </c>
      <c r="N7" s="40">
        <f t="shared" ref="N7:N33" si="0">(H7/B7)*10</f>
        <v>0.89686842442550296</v>
      </c>
      <c r="O7" s="200">
        <f t="shared" ref="O7:O33" si="1">(I7/C7)*10</f>
        <v>0.85323166150041097</v>
      </c>
      <c r="P7" s="76">
        <f>(O7-N7)/N7</f>
        <v>-4.8654587157579907E-2</v>
      </c>
    </row>
    <row r="8" spans="1:16" ht="20.100000000000001" customHeight="1" x14ac:dyDescent="0.25">
      <c r="A8" s="14" t="s">
        <v>153</v>
      </c>
      <c r="B8" s="25">
        <v>77150.38</v>
      </c>
      <c r="C8" s="188">
        <v>95028.400000000023</v>
      </c>
      <c r="D8" s="345">
        <f t="shared" ref="D8:D32" si="2">B8/$B$33</f>
        <v>9.4894731634039248E-2</v>
      </c>
      <c r="E8" s="295">
        <f t="shared" ref="E8:E32" si="3">C8/$C$33</f>
        <v>0.11396086971392187</v>
      </c>
      <c r="F8" s="67">
        <f t="shared" ref="F8:F33" si="4">(C8-B8)/B8</f>
        <v>0.23172951319228782</v>
      </c>
      <c r="H8" s="25">
        <v>9987.1570000000011</v>
      </c>
      <c r="I8" s="188">
        <v>10558.956</v>
      </c>
      <c r="J8" s="345">
        <f t="shared" ref="J8:J32" si="5">H8/$H$33</f>
        <v>8.9771062401035578E-2</v>
      </c>
      <c r="K8" s="295">
        <f t="shared" ref="K8:K32" si="6">I8/$I$33</f>
        <v>9.4192703481106102E-2</v>
      </c>
      <c r="L8" s="67">
        <f t="shared" ref="L8:L33" si="7">(I8-H8)/H8</f>
        <v>5.7253430580894944E-2</v>
      </c>
      <c r="N8" s="40">
        <f t="shared" si="0"/>
        <v>1.2945052247312328</v>
      </c>
      <c r="O8" s="201">
        <f t="shared" si="1"/>
        <v>1.1111368811849929</v>
      </c>
      <c r="P8" s="67">
        <f t="shared" ref="P8:P71" si="8">(O8-N8)/N8</f>
        <v>-0.14165129660586043</v>
      </c>
    </row>
    <row r="9" spans="1:16" ht="20.100000000000001" customHeight="1" x14ac:dyDescent="0.25">
      <c r="A9" s="14" t="s">
        <v>183</v>
      </c>
      <c r="B9" s="25">
        <v>39070.19999999999</v>
      </c>
      <c r="C9" s="188">
        <v>50939.24</v>
      </c>
      <c r="D9" s="345">
        <f t="shared" si="2"/>
        <v>4.8056226604304982E-2</v>
      </c>
      <c r="E9" s="295">
        <f t="shared" si="3"/>
        <v>6.1087844191485871E-2</v>
      </c>
      <c r="F9" s="67">
        <f t="shared" si="4"/>
        <v>0.30378754139983954</v>
      </c>
      <c r="H9" s="25">
        <v>6374.9919999999993</v>
      </c>
      <c r="I9" s="188">
        <v>7814.4770000000008</v>
      </c>
      <c r="J9" s="345">
        <f t="shared" si="5"/>
        <v>5.7302574159803679E-2</v>
      </c>
      <c r="K9" s="295">
        <f t="shared" si="6"/>
        <v>6.9710179199621969E-2</v>
      </c>
      <c r="L9" s="67">
        <f t="shared" si="7"/>
        <v>0.22580185198663805</v>
      </c>
      <c r="N9" s="40">
        <f t="shared" si="0"/>
        <v>1.6316763159645973</v>
      </c>
      <c r="O9" s="201">
        <f t="shared" si="1"/>
        <v>1.5340780506344422</v>
      </c>
      <c r="P9" s="67">
        <f t="shared" si="8"/>
        <v>-5.9814722059293918E-2</v>
      </c>
    </row>
    <row r="10" spans="1:16" ht="20.100000000000001" customHeight="1" x14ac:dyDescent="0.25">
      <c r="A10" s="14" t="s">
        <v>181</v>
      </c>
      <c r="B10" s="25">
        <v>22840.12</v>
      </c>
      <c r="C10" s="188">
        <v>35633.00999999998</v>
      </c>
      <c r="D10" s="345">
        <f t="shared" si="2"/>
        <v>2.8093277802251293E-2</v>
      </c>
      <c r="E10" s="295">
        <f t="shared" si="3"/>
        <v>4.2732160176587965E-2</v>
      </c>
      <c r="F10" s="67">
        <f t="shared" si="4"/>
        <v>0.56010607650047295</v>
      </c>
      <c r="H10" s="25">
        <v>5273.273000000002</v>
      </c>
      <c r="I10" s="188">
        <v>7616.0640000000003</v>
      </c>
      <c r="J10" s="345">
        <f t="shared" si="5"/>
        <v>4.7399607269686075E-2</v>
      </c>
      <c r="K10" s="295">
        <f t="shared" si="6"/>
        <v>6.7940207161117719E-2</v>
      </c>
      <c r="L10" s="67">
        <f t="shared" si="7"/>
        <v>0.44427644842207059</v>
      </c>
      <c r="N10" s="40">
        <f t="shared" si="0"/>
        <v>2.3087763987229497</v>
      </c>
      <c r="O10" s="201">
        <f t="shared" si="1"/>
        <v>2.13736195735359</v>
      </c>
      <c r="P10" s="67">
        <f t="shared" si="8"/>
        <v>-7.4244713114779717E-2</v>
      </c>
    </row>
    <row r="11" spans="1:16" ht="20.100000000000001" customHeight="1" x14ac:dyDescent="0.25">
      <c r="A11" s="14" t="s">
        <v>157</v>
      </c>
      <c r="B11" s="25">
        <v>39288.229999999989</v>
      </c>
      <c r="C11" s="188">
        <v>38243.269999999997</v>
      </c>
      <c r="D11" s="345">
        <f t="shared" si="2"/>
        <v>4.8324402838021127E-2</v>
      </c>
      <c r="E11" s="295">
        <f t="shared" si="3"/>
        <v>4.5862461221112164E-2</v>
      </c>
      <c r="F11" s="67">
        <f t="shared" si="4"/>
        <v>-2.659727862517584E-2</v>
      </c>
      <c r="H11" s="25">
        <v>7489.1980000000003</v>
      </c>
      <c r="I11" s="188">
        <v>7051.3039999999992</v>
      </c>
      <c r="J11" s="345">
        <f t="shared" si="5"/>
        <v>6.7317782327013659E-2</v>
      </c>
      <c r="K11" s="295">
        <f t="shared" si="6"/>
        <v>6.2902183400246892E-2</v>
      </c>
      <c r="L11" s="67">
        <f t="shared" si="7"/>
        <v>-5.8470079172696615E-2</v>
      </c>
      <c r="N11" s="40">
        <f t="shared" si="0"/>
        <v>1.9062192417423749</v>
      </c>
      <c r="O11" s="201">
        <f t="shared" si="1"/>
        <v>1.8438025827812319</v>
      </c>
      <c r="P11" s="67">
        <f t="shared" si="8"/>
        <v>-3.2743693691860552E-2</v>
      </c>
    </row>
    <row r="12" spans="1:16" ht="20.100000000000001" customHeight="1" x14ac:dyDescent="0.25">
      <c r="A12" s="14" t="s">
        <v>182</v>
      </c>
      <c r="B12" s="25">
        <v>60993.680000000015</v>
      </c>
      <c r="C12" s="188">
        <v>35688.47</v>
      </c>
      <c r="D12" s="345">
        <f t="shared" si="2"/>
        <v>7.5022040007741611E-2</v>
      </c>
      <c r="E12" s="295">
        <f t="shared" si="3"/>
        <v>4.2798669449966624E-2</v>
      </c>
      <c r="F12" s="67">
        <f t="shared" si="4"/>
        <v>-0.41488249274351058</v>
      </c>
      <c r="H12" s="25">
        <v>11474.896000000001</v>
      </c>
      <c r="I12" s="188">
        <v>5915.1380000000017</v>
      </c>
      <c r="J12" s="345">
        <f t="shared" si="5"/>
        <v>0.10314382810457405</v>
      </c>
      <c r="K12" s="295">
        <f t="shared" si="6"/>
        <v>5.2766849268414712E-2</v>
      </c>
      <c r="L12" s="67">
        <f t="shared" si="7"/>
        <v>-0.48451489233540751</v>
      </c>
      <c r="N12" s="40">
        <f t="shared" si="0"/>
        <v>1.8813254094522578</v>
      </c>
      <c r="O12" s="201">
        <f t="shared" si="1"/>
        <v>1.6574367015453453</v>
      </c>
      <c r="P12" s="67">
        <f t="shared" si="8"/>
        <v>-0.11900583853385419</v>
      </c>
    </row>
    <row r="13" spans="1:16" ht="20.100000000000001" customHeight="1" x14ac:dyDescent="0.25">
      <c r="A13" s="14" t="s">
        <v>185</v>
      </c>
      <c r="B13" s="25">
        <v>26428.080000000005</v>
      </c>
      <c r="C13" s="188">
        <v>27457.230000000003</v>
      </c>
      <c r="D13" s="345">
        <f t="shared" si="2"/>
        <v>3.2506457637706002E-2</v>
      </c>
      <c r="E13" s="295">
        <f t="shared" si="3"/>
        <v>3.2927522832492041E-2</v>
      </c>
      <c r="F13" s="67">
        <f t="shared" si="4"/>
        <v>3.8941534912865318E-2</v>
      </c>
      <c r="H13" s="25">
        <v>4337.9669999999987</v>
      </c>
      <c r="I13" s="188">
        <v>4991.4379999999992</v>
      </c>
      <c r="J13" s="345">
        <f t="shared" si="5"/>
        <v>3.899246865255377E-2</v>
      </c>
      <c r="K13" s="295">
        <f t="shared" si="6"/>
        <v>4.4526849006504547E-2</v>
      </c>
      <c r="L13" s="67">
        <f t="shared" si="7"/>
        <v>0.15063991957522974</v>
      </c>
      <c r="N13" s="40">
        <f t="shared" si="0"/>
        <v>1.6414234405223527</v>
      </c>
      <c r="O13" s="201">
        <f t="shared" si="1"/>
        <v>1.8178956872197227</v>
      </c>
      <c r="P13" s="67">
        <f t="shared" si="8"/>
        <v>0.10751171351690397</v>
      </c>
    </row>
    <row r="14" spans="1:16" ht="20.100000000000001" customHeight="1" x14ac:dyDescent="0.25">
      <c r="A14" s="14" t="s">
        <v>154</v>
      </c>
      <c r="B14" s="25">
        <v>42657.119999999995</v>
      </c>
      <c r="C14" s="188">
        <v>48894.73000000001</v>
      </c>
      <c r="D14" s="345">
        <f t="shared" si="2"/>
        <v>5.2468127242937847E-2</v>
      </c>
      <c r="E14" s="295">
        <f t="shared" si="3"/>
        <v>5.8636007290740311E-2</v>
      </c>
      <c r="F14" s="67">
        <f t="shared" si="4"/>
        <v>0.14622670259970705</v>
      </c>
      <c r="H14" s="25">
        <v>4513.7770000000037</v>
      </c>
      <c r="I14" s="188">
        <v>4756.9479999999994</v>
      </c>
      <c r="J14" s="345">
        <f t="shared" si="5"/>
        <v>4.0572763273007469E-2</v>
      </c>
      <c r="K14" s="295">
        <f t="shared" si="6"/>
        <v>4.2435046839767177E-2</v>
      </c>
      <c r="L14" s="67">
        <f t="shared" si="7"/>
        <v>5.3873064619717706E-2</v>
      </c>
      <c r="N14" s="40">
        <f t="shared" si="0"/>
        <v>1.0581532461638301</v>
      </c>
      <c r="O14" s="201">
        <f t="shared" si="1"/>
        <v>0.97289585196605</v>
      </c>
      <c r="P14" s="67">
        <f t="shared" si="8"/>
        <v>-8.0571877945720558E-2</v>
      </c>
    </row>
    <row r="15" spans="1:16" ht="20.100000000000001" customHeight="1" x14ac:dyDescent="0.25">
      <c r="A15" s="14" t="s">
        <v>156</v>
      </c>
      <c r="B15" s="25">
        <v>25562.120000000006</v>
      </c>
      <c r="C15" s="188">
        <v>19686.740000000002</v>
      </c>
      <c r="D15" s="345">
        <f t="shared" si="2"/>
        <v>3.14413294840169E-2</v>
      </c>
      <c r="E15" s="295">
        <f t="shared" si="3"/>
        <v>2.3608921251245456E-2</v>
      </c>
      <c r="F15" s="67">
        <f t="shared" si="4"/>
        <v>-0.22984713317987723</v>
      </c>
      <c r="H15" s="25">
        <v>5020.6140000000014</v>
      </c>
      <c r="I15" s="188">
        <v>4206.8450000000003</v>
      </c>
      <c r="J15" s="345">
        <f t="shared" si="5"/>
        <v>4.5128543857427386E-2</v>
      </c>
      <c r="K15" s="295">
        <f t="shared" si="6"/>
        <v>3.7527772980205036E-2</v>
      </c>
      <c r="L15" s="67">
        <f t="shared" si="7"/>
        <v>-0.1620855536792912</v>
      </c>
      <c r="N15" s="40">
        <f t="shared" si="0"/>
        <v>1.9640835736629045</v>
      </c>
      <c r="O15" s="201">
        <f t="shared" si="1"/>
        <v>2.1368926495702185</v>
      </c>
      <c r="P15" s="67">
        <f t="shared" si="8"/>
        <v>8.7984583866273489E-2</v>
      </c>
    </row>
    <row r="16" spans="1:16" ht="20.100000000000001" customHeight="1" x14ac:dyDescent="0.25">
      <c r="A16" s="14" t="s">
        <v>191</v>
      </c>
      <c r="B16" s="25">
        <v>55254.95</v>
      </c>
      <c r="C16" s="188">
        <v>68510.63</v>
      </c>
      <c r="D16" s="345">
        <f t="shared" si="2"/>
        <v>6.796341964488388E-2</v>
      </c>
      <c r="E16" s="295">
        <f t="shared" si="3"/>
        <v>8.2159975117424955E-2</v>
      </c>
      <c r="F16" s="67">
        <f t="shared" si="4"/>
        <v>0.2399003166232167</v>
      </c>
      <c r="H16" s="25">
        <v>2794.1619999999994</v>
      </c>
      <c r="I16" s="188">
        <v>3731.027</v>
      </c>
      <c r="J16" s="345">
        <f t="shared" si="5"/>
        <v>2.5115745277720404E-2</v>
      </c>
      <c r="K16" s="295">
        <f t="shared" si="6"/>
        <v>3.3283169272700905E-2</v>
      </c>
      <c r="L16" s="67">
        <f t="shared" si="7"/>
        <v>0.33529373028478698</v>
      </c>
      <c r="N16" s="40">
        <f t="shared" si="0"/>
        <v>0.50568537298468275</v>
      </c>
      <c r="O16" s="201">
        <f t="shared" si="1"/>
        <v>0.544590963475303</v>
      </c>
      <c r="P16" s="67">
        <f t="shared" si="8"/>
        <v>7.6936357207624262E-2</v>
      </c>
    </row>
    <row r="17" spans="1:16" ht="20.100000000000001" customHeight="1" x14ac:dyDescent="0.25">
      <c r="A17" s="14" t="s">
        <v>163</v>
      </c>
      <c r="B17" s="25">
        <v>12696.390000000001</v>
      </c>
      <c r="C17" s="188">
        <v>12848.689999999999</v>
      </c>
      <c r="D17" s="345">
        <f t="shared" si="2"/>
        <v>1.5616520900753821E-2</v>
      </c>
      <c r="E17" s="295">
        <f t="shared" si="3"/>
        <v>1.5408529314232063E-2</v>
      </c>
      <c r="F17" s="67">
        <f t="shared" si="4"/>
        <v>1.1995535738898808E-2</v>
      </c>
      <c r="H17" s="25">
        <v>3307.2969999999996</v>
      </c>
      <c r="I17" s="188">
        <v>3600.8580000000002</v>
      </c>
      <c r="J17" s="345">
        <f t="shared" si="5"/>
        <v>2.9728136382131339E-2</v>
      </c>
      <c r="K17" s="295">
        <f t="shared" si="6"/>
        <v>3.2121977766700491E-2</v>
      </c>
      <c r="L17" s="67">
        <f t="shared" si="7"/>
        <v>8.8761608044273202E-2</v>
      </c>
      <c r="N17" s="40">
        <f t="shared" si="0"/>
        <v>2.6049113173114558</v>
      </c>
      <c r="O17" s="201">
        <f t="shared" si="1"/>
        <v>2.8025098278501548</v>
      </c>
      <c r="P17" s="67">
        <f t="shared" si="8"/>
        <v>7.5856137299384771E-2</v>
      </c>
    </row>
    <row r="18" spans="1:16" ht="20.100000000000001" customHeight="1" x14ac:dyDescent="0.25">
      <c r="A18" s="14" t="s">
        <v>189</v>
      </c>
      <c r="B18" s="25">
        <v>13180.509999999998</v>
      </c>
      <c r="C18" s="188">
        <v>18337.199999999997</v>
      </c>
      <c r="D18" s="345">
        <f t="shared" si="2"/>
        <v>1.6211987021318239E-2</v>
      </c>
      <c r="E18" s="295">
        <f t="shared" si="3"/>
        <v>2.1990512942637434E-2</v>
      </c>
      <c r="F18" s="67">
        <f t="shared" si="4"/>
        <v>0.39123599921399088</v>
      </c>
      <c r="H18" s="25">
        <v>2386.7639999999992</v>
      </c>
      <c r="I18" s="188">
        <v>3517.6809999999996</v>
      </c>
      <c r="J18" s="345">
        <f t="shared" si="5"/>
        <v>2.1453787096822968E-2</v>
      </c>
      <c r="K18" s="295">
        <f t="shared" si="6"/>
        <v>3.1379985234725932E-2</v>
      </c>
      <c r="L18" s="67">
        <f t="shared" si="7"/>
        <v>0.47382858129249511</v>
      </c>
      <c r="N18" s="40">
        <f t="shared" si="0"/>
        <v>1.8108282608184354</v>
      </c>
      <c r="O18" s="201">
        <f t="shared" si="1"/>
        <v>1.918330497567786</v>
      </c>
      <c r="P18" s="67">
        <f t="shared" si="8"/>
        <v>5.9366334773659345E-2</v>
      </c>
    </row>
    <row r="19" spans="1:16" ht="20.100000000000001" customHeight="1" x14ac:dyDescent="0.25">
      <c r="A19" s="14" t="s">
        <v>161</v>
      </c>
      <c r="B19" s="25">
        <v>13822.470000000001</v>
      </c>
      <c r="C19" s="188">
        <v>14215.849999999999</v>
      </c>
      <c r="D19" s="345">
        <f t="shared" si="2"/>
        <v>1.7001595859535087E-2</v>
      </c>
      <c r="E19" s="295">
        <f t="shared" si="3"/>
        <v>1.7048068048316666E-2</v>
      </c>
      <c r="F19" s="67">
        <f t="shared" si="4"/>
        <v>2.8459457680139466E-2</v>
      </c>
      <c r="H19" s="25">
        <v>3319.893</v>
      </c>
      <c r="I19" s="188">
        <v>3116.0440000000003</v>
      </c>
      <c r="J19" s="345">
        <f t="shared" si="5"/>
        <v>2.9841357422113336E-2</v>
      </c>
      <c r="K19" s="295">
        <f t="shared" si="6"/>
        <v>2.7797123932146305E-2</v>
      </c>
      <c r="L19" s="67">
        <f t="shared" si="7"/>
        <v>-6.1402280133727109E-2</v>
      </c>
      <c r="N19" s="40">
        <f t="shared" si="0"/>
        <v>2.4018087939420378</v>
      </c>
      <c r="O19" s="201">
        <f t="shared" si="1"/>
        <v>2.1919505340869527</v>
      </c>
      <c r="P19" s="67">
        <f t="shared" si="8"/>
        <v>-8.7375090133902461E-2</v>
      </c>
    </row>
    <row r="20" spans="1:16" ht="20.100000000000001" customHeight="1" x14ac:dyDescent="0.25">
      <c r="A20" s="14" t="s">
        <v>159</v>
      </c>
      <c r="B20" s="25">
        <v>24937.070000000003</v>
      </c>
      <c r="C20" s="188">
        <v>20779.900000000009</v>
      </c>
      <c r="D20" s="345">
        <f t="shared" si="2"/>
        <v>3.0672519894124322E-2</v>
      </c>
      <c r="E20" s="295">
        <f t="shared" si="3"/>
        <v>2.491987107610278E-2</v>
      </c>
      <c r="F20" s="67">
        <f t="shared" si="4"/>
        <v>-0.16670643343424044</v>
      </c>
      <c r="H20" s="25">
        <v>3091.4790000000016</v>
      </c>
      <c r="I20" s="188">
        <v>3061.0950000000007</v>
      </c>
      <c r="J20" s="345">
        <f t="shared" si="5"/>
        <v>2.7788223837924161E-2</v>
      </c>
      <c r="K20" s="295">
        <f t="shared" si="6"/>
        <v>2.7306943381760145E-2</v>
      </c>
      <c r="L20" s="67">
        <f t="shared" si="7"/>
        <v>-9.8283054809691107E-3</v>
      </c>
      <c r="N20" s="40">
        <f t="shared" si="0"/>
        <v>1.2397122035587986</v>
      </c>
      <c r="O20" s="201">
        <f t="shared" si="1"/>
        <v>1.4731038166689925</v>
      </c>
      <c r="P20" s="67">
        <f t="shared" si="8"/>
        <v>0.18826273746455402</v>
      </c>
    </row>
    <row r="21" spans="1:16" ht="20.100000000000001" customHeight="1" x14ac:dyDescent="0.25">
      <c r="A21" s="14" t="s">
        <v>184</v>
      </c>
      <c r="B21" s="25">
        <v>12424.660000000005</v>
      </c>
      <c r="C21" s="188">
        <v>15042.469999999998</v>
      </c>
      <c r="D21" s="345">
        <f t="shared" si="2"/>
        <v>1.528229383114098E-2</v>
      </c>
      <c r="E21" s="295">
        <f t="shared" si="3"/>
        <v>1.8039375216730762E-2</v>
      </c>
      <c r="F21" s="67">
        <f t="shared" si="4"/>
        <v>0.21069469909035668</v>
      </c>
      <c r="H21" s="25">
        <v>2433.2569999999987</v>
      </c>
      <c r="I21" s="188">
        <v>2915.5009999999997</v>
      </c>
      <c r="J21" s="345">
        <f t="shared" si="5"/>
        <v>2.1871696418185524E-2</v>
      </c>
      <c r="K21" s="295">
        <f t="shared" si="6"/>
        <v>2.600815091869578E-2</v>
      </c>
      <c r="L21" s="67">
        <f t="shared" si="7"/>
        <v>0.19818868290525879</v>
      </c>
      <c r="N21" s="40">
        <f t="shared" si="0"/>
        <v>1.9584093246817198</v>
      </c>
      <c r="O21" s="201">
        <f t="shared" si="1"/>
        <v>1.9381797005412009</v>
      </c>
      <c r="P21" s="67">
        <f t="shared" si="8"/>
        <v>-1.0329620006178529E-2</v>
      </c>
    </row>
    <row r="22" spans="1:16" ht="20.100000000000001" customHeight="1" x14ac:dyDescent="0.25">
      <c r="A22" s="14" t="s">
        <v>158</v>
      </c>
      <c r="B22" s="25">
        <v>18361.030000000002</v>
      </c>
      <c r="C22" s="188">
        <v>18836.680000000004</v>
      </c>
      <c r="D22" s="345">
        <f t="shared" si="2"/>
        <v>2.2584010790025193E-2</v>
      </c>
      <c r="E22" s="295">
        <f t="shared" si="3"/>
        <v>2.2589504141107688E-2</v>
      </c>
      <c r="F22" s="67">
        <f t="shared" si="4"/>
        <v>2.5905409445984316E-2</v>
      </c>
      <c r="H22" s="25">
        <v>2603.991</v>
      </c>
      <c r="I22" s="188">
        <v>2804.1150000000007</v>
      </c>
      <c r="J22" s="345">
        <f t="shared" si="5"/>
        <v>2.3406364649392716E-2</v>
      </c>
      <c r="K22" s="295">
        <f t="shared" si="6"/>
        <v>2.5014515897397612E-2</v>
      </c>
      <c r="L22" s="67">
        <f t="shared" si="7"/>
        <v>7.6852800182489384E-2</v>
      </c>
      <c r="N22" s="40">
        <f t="shared" si="0"/>
        <v>1.418216189396782</v>
      </c>
      <c r="O22" s="201">
        <f t="shared" si="1"/>
        <v>1.488646088376508</v>
      </c>
      <c r="P22" s="67">
        <f t="shared" si="8"/>
        <v>4.9660904667632108E-2</v>
      </c>
    </row>
    <row r="23" spans="1:16" ht="20.100000000000001" customHeight="1" x14ac:dyDescent="0.25">
      <c r="A23" s="14" t="s">
        <v>162</v>
      </c>
      <c r="B23" s="25">
        <v>22079.38</v>
      </c>
      <c r="C23" s="188">
        <v>20419.689999999999</v>
      </c>
      <c r="D23" s="345">
        <f t="shared" si="2"/>
        <v>2.7157569927017514E-2</v>
      </c>
      <c r="E23" s="295">
        <f t="shared" si="3"/>
        <v>2.4487896583428453E-2</v>
      </c>
      <c r="F23" s="67">
        <f t="shared" si="4"/>
        <v>-7.5169230295416001E-2</v>
      </c>
      <c r="H23" s="25">
        <v>2831.2049999999995</v>
      </c>
      <c r="I23" s="188">
        <v>2543.8670000000002</v>
      </c>
      <c r="J23" s="345">
        <f t="shared" si="5"/>
        <v>2.544871185314538E-2</v>
      </c>
      <c r="K23" s="295">
        <f t="shared" si="6"/>
        <v>2.2692935743493101E-2</v>
      </c>
      <c r="L23" s="67">
        <f t="shared" si="7"/>
        <v>-0.10148964840059245</v>
      </c>
      <c r="N23" s="40">
        <f t="shared" si="0"/>
        <v>1.2822846474855722</v>
      </c>
      <c r="O23" s="201">
        <f t="shared" si="1"/>
        <v>1.2457911946753355</v>
      </c>
      <c r="P23" s="67">
        <f t="shared" si="8"/>
        <v>-2.8459712811657413E-2</v>
      </c>
    </row>
    <row r="24" spans="1:16" ht="20.100000000000001" customHeight="1" x14ac:dyDescent="0.25">
      <c r="A24" s="14" t="s">
        <v>198</v>
      </c>
      <c r="B24" s="25">
        <v>23432.399999999994</v>
      </c>
      <c r="C24" s="188">
        <v>21662.749999999996</v>
      </c>
      <c r="D24" s="345">
        <f t="shared" si="2"/>
        <v>2.8821780392286604E-2</v>
      </c>
      <c r="E24" s="295">
        <f t="shared" si="3"/>
        <v>2.59786109246842E-2</v>
      </c>
      <c r="F24" s="67">
        <f t="shared" si="4"/>
        <v>-7.5521500145098161E-2</v>
      </c>
      <c r="H24" s="25">
        <v>1973.8940000000005</v>
      </c>
      <c r="I24" s="188">
        <v>1803.8389999999999</v>
      </c>
      <c r="J24" s="345">
        <f t="shared" si="5"/>
        <v>1.7742643021135016E-2</v>
      </c>
      <c r="K24" s="295">
        <f t="shared" si="6"/>
        <v>1.6091408284555304E-2</v>
      </c>
      <c r="L24" s="67">
        <f t="shared" si="7"/>
        <v>-8.6152042612217511E-2</v>
      </c>
      <c r="N24" s="40">
        <f t="shared" si="0"/>
        <v>0.84237807480241078</v>
      </c>
      <c r="O24" s="201">
        <f t="shared" si="1"/>
        <v>0.83269160194342828</v>
      </c>
      <c r="P24" s="67">
        <f t="shared" si="8"/>
        <v>-1.1498961272531421E-2</v>
      </c>
    </row>
    <row r="25" spans="1:16" ht="20.100000000000001" customHeight="1" x14ac:dyDescent="0.25">
      <c r="A25" s="14" t="s">
        <v>155</v>
      </c>
      <c r="B25" s="25">
        <v>13991.919999999998</v>
      </c>
      <c r="C25" s="188">
        <v>10627.8</v>
      </c>
      <c r="D25" s="345">
        <f t="shared" si="2"/>
        <v>1.7210018841708183E-2</v>
      </c>
      <c r="E25" s="295">
        <f t="shared" si="3"/>
        <v>1.2745172297393394E-2</v>
      </c>
      <c r="F25" s="67">
        <f t="shared" si="4"/>
        <v>-0.2404330499316748</v>
      </c>
      <c r="H25" s="25">
        <v>2139.7109999999998</v>
      </c>
      <c r="I25" s="188">
        <v>1738.1270000000009</v>
      </c>
      <c r="J25" s="345">
        <f t="shared" si="5"/>
        <v>1.9233114058503555E-2</v>
      </c>
      <c r="K25" s="295">
        <f t="shared" si="6"/>
        <v>1.5505214826494645E-2</v>
      </c>
      <c r="L25" s="67">
        <f t="shared" si="7"/>
        <v>-0.18768142052828582</v>
      </c>
      <c r="N25" s="40">
        <f t="shared" si="0"/>
        <v>1.5292475943258683</v>
      </c>
      <c r="O25" s="201">
        <f t="shared" si="1"/>
        <v>1.635453245262426</v>
      </c>
      <c r="P25" s="67">
        <f t="shared" si="8"/>
        <v>6.9449611253680502E-2</v>
      </c>
    </row>
    <row r="26" spans="1:16" ht="20.100000000000001" customHeight="1" x14ac:dyDescent="0.25">
      <c r="A26" s="14" t="s">
        <v>188</v>
      </c>
      <c r="B26" s="25">
        <v>6836.7600000000011</v>
      </c>
      <c r="C26" s="188">
        <v>7540.7800000000016</v>
      </c>
      <c r="D26" s="345">
        <f t="shared" si="2"/>
        <v>8.4091939073577364E-3</v>
      </c>
      <c r="E26" s="295">
        <f t="shared" si="3"/>
        <v>9.0431265508137317E-3</v>
      </c>
      <c r="F26" s="67">
        <f t="shared" si="4"/>
        <v>0.10297567853778695</v>
      </c>
      <c r="H26" s="25">
        <v>1427.3890000000001</v>
      </c>
      <c r="I26" s="188">
        <v>1629.5629999999999</v>
      </c>
      <c r="J26" s="345">
        <f t="shared" si="5"/>
        <v>1.2830300654085218E-2</v>
      </c>
      <c r="K26" s="295">
        <f t="shared" si="6"/>
        <v>1.453675386683889E-2</v>
      </c>
      <c r="L26" s="67">
        <f t="shared" si="7"/>
        <v>0.14163903462896221</v>
      </c>
      <c r="N26" s="40">
        <f t="shared" si="0"/>
        <v>2.0878149883863113</v>
      </c>
      <c r="O26" s="201">
        <f t="shared" si="1"/>
        <v>2.16100058614626</v>
      </c>
      <c r="P26" s="67">
        <f t="shared" si="8"/>
        <v>3.5053679644533271E-2</v>
      </c>
    </row>
    <row r="27" spans="1:16" ht="20.100000000000001" customHeight="1" x14ac:dyDescent="0.25">
      <c r="A27" s="14" t="s">
        <v>187</v>
      </c>
      <c r="B27" s="25">
        <v>11033.480000000001</v>
      </c>
      <c r="C27" s="188">
        <v>11789.539999999997</v>
      </c>
      <c r="D27" s="345">
        <f t="shared" si="2"/>
        <v>1.3571146682486067E-2</v>
      </c>
      <c r="E27" s="295">
        <f t="shared" si="3"/>
        <v>1.4138365287925185E-2</v>
      </c>
      <c r="F27" s="67">
        <f t="shared" si="4"/>
        <v>6.8524164633460685E-2</v>
      </c>
      <c r="H27" s="25">
        <v>1742.2159999999997</v>
      </c>
      <c r="I27" s="188">
        <v>1554.6489999999997</v>
      </c>
      <c r="J27" s="345">
        <f t="shared" si="5"/>
        <v>1.5660170482158491E-2</v>
      </c>
      <c r="K27" s="295">
        <f t="shared" si="6"/>
        <v>1.3868472628752132E-2</v>
      </c>
      <c r="L27" s="67">
        <f t="shared" si="7"/>
        <v>-0.10766001460209298</v>
      </c>
      <c r="N27" s="40">
        <f t="shared" si="0"/>
        <v>1.5790267440553654</v>
      </c>
      <c r="O27" s="201">
        <f t="shared" si="1"/>
        <v>1.3186680735635148</v>
      </c>
      <c r="P27" s="67">
        <f t="shared" si="8"/>
        <v>-0.16488553564531749</v>
      </c>
    </row>
    <row r="28" spans="1:16" ht="20.100000000000001" customHeight="1" x14ac:dyDescent="0.25">
      <c r="A28" s="14" t="s">
        <v>160</v>
      </c>
      <c r="B28" s="25">
        <v>7028.9299999999985</v>
      </c>
      <c r="C28" s="188">
        <v>6224.4399999999978</v>
      </c>
      <c r="D28" s="345">
        <f t="shared" si="2"/>
        <v>8.6455624201001637E-3</v>
      </c>
      <c r="E28" s="295">
        <f t="shared" si="3"/>
        <v>7.4645326647836165E-3</v>
      </c>
      <c r="F28" s="67">
        <f t="shared" ref="F28:F29" si="9">(C28-B28)/B28</f>
        <v>-0.11445412032841426</v>
      </c>
      <c r="H28" s="25">
        <v>2032.146</v>
      </c>
      <c r="I28" s="188">
        <v>1541.4630000000002</v>
      </c>
      <c r="J28" s="345">
        <f t="shared" si="5"/>
        <v>1.8266249882125093E-2</v>
      </c>
      <c r="K28" s="295">
        <f t="shared" si="6"/>
        <v>1.3750844996995562E-2</v>
      </c>
      <c r="L28" s="67">
        <f t="shared" ref="L28" si="10">(I28-H28)/H28</f>
        <v>-0.24146050529833968</v>
      </c>
      <c r="N28" s="40">
        <f t="shared" si="0"/>
        <v>2.8911171401621587</v>
      </c>
      <c r="O28" s="201">
        <f t="shared" si="1"/>
        <v>2.4764685658468886</v>
      </c>
      <c r="P28" s="67">
        <f t="shared" ref="P28" si="11">(O28-N28)/N28</f>
        <v>-0.14342157519498261</v>
      </c>
    </row>
    <row r="29" spans="1:16" ht="20.100000000000001" customHeight="1" x14ac:dyDescent="0.25">
      <c r="A29" s="14" t="s">
        <v>194</v>
      </c>
      <c r="B29" s="25">
        <v>2619.2599999999998</v>
      </c>
      <c r="C29" s="188">
        <v>3949.0800000000004</v>
      </c>
      <c r="D29" s="345">
        <f t="shared" si="2"/>
        <v>3.2216817957315775E-3</v>
      </c>
      <c r="E29" s="295">
        <f t="shared" si="3"/>
        <v>4.7358536118660786E-3</v>
      </c>
      <c r="F29" s="67">
        <f t="shared" si="9"/>
        <v>0.50770828401915069</v>
      </c>
      <c r="H29" s="25">
        <v>742.24400000000003</v>
      </c>
      <c r="I29" s="188">
        <v>1122.7529999999999</v>
      </c>
      <c r="J29" s="345">
        <f t="shared" si="5"/>
        <v>6.6717718006029389E-3</v>
      </c>
      <c r="K29" s="295">
        <f t="shared" si="6"/>
        <v>1.0015681513543793E-2</v>
      </c>
      <c r="L29" s="67">
        <f t="shared" ref="L29:L32" si="12">(I29-H29)/H29</f>
        <v>0.51264678461530155</v>
      </c>
      <c r="N29" s="40">
        <f t="shared" ref="N29:N30" si="13">(H29/B29)*10</f>
        <v>2.8337927506242222</v>
      </c>
      <c r="O29" s="201">
        <f t="shared" ref="O29:O30" si="14">(I29/C29)*10</f>
        <v>2.8430748427481838</v>
      </c>
      <c r="P29" s="67">
        <f t="shared" ref="P29:P30" si="15">(O29-N29)/N29</f>
        <v>3.2755014006994486E-3</v>
      </c>
    </row>
    <row r="30" spans="1:16" ht="20.100000000000001" customHeight="1" x14ac:dyDescent="0.25">
      <c r="A30" s="14" t="s">
        <v>202</v>
      </c>
      <c r="B30" s="25">
        <v>40007.700000000004</v>
      </c>
      <c r="C30" s="188">
        <v>36118.57</v>
      </c>
      <c r="D30" s="345">
        <f t="shared" si="2"/>
        <v>4.9209348739373056E-2</v>
      </c>
      <c r="E30" s="295">
        <f t="shared" si="3"/>
        <v>4.3314458099085809E-2</v>
      </c>
      <c r="F30" s="67">
        <f t="shared" si="4"/>
        <v>-9.7209537164096013E-2</v>
      </c>
      <c r="H30" s="25">
        <v>1280.8699999999999</v>
      </c>
      <c r="I30" s="188">
        <v>1105.6680000000001</v>
      </c>
      <c r="J30" s="345">
        <f t="shared" si="5"/>
        <v>1.1513292591436623E-2</v>
      </c>
      <c r="K30" s="295">
        <f t="shared" si="6"/>
        <v>9.8632722849254818E-3</v>
      </c>
      <c r="L30" s="67">
        <f t="shared" si="12"/>
        <v>-0.13678359240203908</v>
      </c>
      <c r="N30" s="40">
        <f t="shared" si="13"/>
        <v>0.32015586999502588</v>
      </c>
      <c r="O30" s="201">
        <f t="shared" si="14"/>
        <v>0.3061217539897067</v>
      </c>
      <c r="P30" s="67">
        <f t="shared" si="15"/>
        <v>-4.3835260635818475E-2</v>
      </c>
    </row>
    <row r="31" spans="1:16" ht="20.100000000000001" customHeight="1" x14ac:dyDescent="0.25">
      <c r="A31" s="14" t="s">
        <v>200</v>
      </c>
      <c r="B31" s="25">
        <v>4514.0599999999995</v>
      </c>
      <c r="C31" s="188">
        <v>7172.57</v>
      </c>
      <c r="D31" s="345">
        <f t="shared" si="2"/>
        <v>5.5522800053603247E-3</v>
      </c>
      <c r="E31" s="295">
        <f t="shared" si="3"/>
        <v>8.601558221373656E-3</v>
      </c>
      <c r="F31" s="67">
        <f t="shared" si="4"/>
        <v>0.58893989003247638</v>
      </c>
      <c r="H31" s="25">
        <v>674.02799999999979</v>
      </c>
      <c r="I31" s="188">
        <v>1018.1810000000003</v>
      </c>
      <c r="J31" s="345">
        <f t="shared" si="5"/>
        <v>6.0586020273882928E-3</v>
      </c>
      <c r="K31" s="295">
        <f t="shared" si="6"/>
        <v>9.0828317707826525E-3</v>
      </c>
      <c r="L31" s="67">
        <f t="shared" si="12"/>
        <v>0.51059154812559804</v>
      </c>
      <c r="N31" s="40">
        <f t="shared" ref="N31:N32" si="16">(H31/B31)*10</f>
        <v>1.4931746587329364</v>
      </c>
      <c r="O31" s="201">
        <f t="shared" ref="O31:O32" si="17">(I31/C31)*10</f>
        <v>1.4195483627207548</v>
      </c>
      <c r="P31" s="67">
        <f t="shared" ref="P31:P32" si="18">(O31-N31)/N31</f>
        <v>-4.9308562519175557E-2</v>
      </c>
    </row>
    <row r="32" spans="1:16" ht="20.100000000000001" customHeight="1" thickBot="1" x14ac:dyDescent="0.3">
      <c r="A32" s="14" t="s">
        <v>17</v>
      </c>
      <c r="B32" s="25">
        <f>B33-SUM(B7:B31)</f>
        <v>51132.320000000065</v>
      </c>
      <c r="C32" s="188">
        <f>C33-SUM(C7:C31)</f>
        <v>61443.13000000047</v>
      </c>
      <c r="D32" s="345">
        <f t="shared" si="2"/>
        <v>6.2892597343341974E-2</v>
      </c>
      <c r="E32" s="295">
        <f t="shared" si="3"/>
        <v>7.368441994967416E-2</v>
      </c>
      <c r="F32" s="67">
        <f t="shared" si="4"/>
        <v>0.20164956332903322</v>
      </c>
      <c r="H32" s="25">
        <f>H33-SUM(H7:H31)</f>
        <v>8934.5799999999581</v>
      </c>
      <c r="I32" s="188">
        <f>I33-SUM(I7:I31)</f>
        <v>11566.825000000099</v>
      </c>
      <c r="J32" s="345">
        <f t="shared" si="5"/>
        <v>8.0309815767093728E-2</v>
      </c>
      <c r="K32" s="295">
        <f t="shared" si="6"/>
        <v>0.10318354555534226</v>
      </c>
      <c r="L32" s="67">
        <f t="shared" si="12"/>
        <v>0.29461317711634494</v>
      </c>
      <c r="N32" s="40">
        <f t="shared" si="16"/>
        <v>1.7473449278264601</v>
      </c>
      <c r="O32" s="201">
        <f t="shared" si="17"/>
        <v>1.8825253531192194</v>
      </c>
      <c r="P32" s="67">
        <f t="shared" si="18"/>
        <v>7.7363331726902712E-2</v>
      </c>
    </row>
    <row r="33" spans="1:16" ht="26.25" customHeight="1" thickBot="1" x14ac:dyDescent="0.3">
      <c r="A33" s="18" t="s">
        <v>18</v>
      </c>
      <c r="B33" s="23">
        <v>813010.15000000014</v>
      </c>
      <c r="C33" s="193">
        <v>833868.68000000017</v>
      </c>
      <c r="D33" s="341">
        <f>SUM(D7:D32)</f>
        <v>0.99999999999999978</v>
      </c>
      <c r="E33" s="342">
        <f>SUM(E7:E32)</f>
        <v>1.0000000000000007</v>
      </c>
      <c r="F33" s="72">
        <f t="shared" si="4"/>
        <v>2.5655928157846522E-2</v>
      </c>
      <c r="G33" s="2"/>
      <c r="H33" s="23">
        <v>111251.40699999995</v>
      </c>
      <c r="I33" s="193">
        <v>112099.51100000009</v>
      </c>
      <c r="J33" s="341">
        <f>SUM(J7:J32)</f>
        <v>1.0000000000000002</v>
      </c>
      <c r="K33" s="342">
        <f>SUM(K7:K32)</f>
        <v>1</v>
      </c>
      <c r="L33" s="72">
        <f t="shared" si="7"/>
        <v>7.6233103281124169E-3</v>
      </c>
      <c r="N33" s="35">
        <f t="shared" si="0"/>
        <v>1.3683889063377612</v>
      </c>
      <c r="O33" s="194">
        <f t="shared" si="1"/>
        <v>1.344330512569438</v>
      </c>
      <c r="P33" s="72">
        <f t="shared" si="8"/>
        <v>-1.75815469249243E-2</v>
      </c>
    </row>
    <row r="35" spans="1:16" ht="15.75" thickBot="1" x14ac:dyDescent="0.3"/>
    <row r="36" spans="1:16" x14ac:dyDescent="0.25">
      <c r="A36" s="475" t="s">
        <v>2</v>
      </c>
      <c r="B36" s="462" t="s">
        <v>1</v>
      </c>
      <c r="C36" s="458"/>
      <c r="D36" s="462" t="s">
        <v>116</v>
      </c>
      <c r="E36" s="458"/>
      <c r="F36" s="176" t="s">
        <v>0</v>
      </c>
      <c r="H36" s="473" t="s">
        <v>19</v>
      </c>
      <c r="I36" s="474"/>
      <c r="J36" s="462" t="s">
        <v>116</v>
      </c>
      <c r="K36" s="463"/>
      <c r="L36" s="176" t="s">
        <v>0</v>
      </c>
      <c r="N36" s="470" t="s">
        <v>22</v>
      </c>
      <c r="O36" s="458"/>
      <c r="P36" s="176" t="s">
        <v>0</v>
      </c>
    </row>
    <row r="37" spans="1:16" x14ac:dyDescent="0.25">
      <c r="A37" s="476"/>
      <c r="B37" s="465" t="str">
        <f>B5</f>
        <v>jan-set</v>
      </c>
      <c r="C37" s="467"/>
      <c r="D37" s="465" t="str">
        <f>B5</f>
        <v>jan-set</v>
      </c>
      <c r="E37" s="467"/>
      <c r="F37" s="177" t="str">
        <f>F5</f>
        <v>2021/2020</v>
      </c>
      <c r="H37" s="468" t="str">
        <f>B5</f>
        <v>jan-set</v>
      </c>
      <c r="I37" s="467"/>
      <c r="J37" s="465" t="str">
        <f>B5</f>
        <v>jan-set</v>
      </c>
      <c r="K37" s="466"/>
      <c r="L37" s="177" t="str">
        <f>L5</f>
        <v>2021/2020</v>
      </c>
      <c r="N37" s="468" t="str">
        <f>B5</f>
        <v>jan-set</v>
      </c>
      <c r="O37" s="466"/>
      <c r="P37" s="177" t="str">
        <f>P5</f>
        <v>2021/2020</v>
      </c>
    </row>
    <row r="38" spans="1:16" ht="19.5" customHeight="1" thickBot="1" x14ac:dyDescent="0.3">
      <c r="A38" s="477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153</v>
      </c>
      <c r="B39" s="46">
        <v>77150.38</v>
      </c>
      <c r="C39" s="195">
        <v>95028.400000000023</v>
      </c>
      <c r="D39" s="345">
        <f t="shared" ref="D39:D61" si="19">B39/$B$62</f>
        <v>0.24526196901124717</v>
      </c>
      <c r="E39" s="344">
        <f t="shared" ref="E39:E61" si="20">C39/$C$62</f>
        <v>0.2937271249156907</v>
      </c>
      <c r="F39" s="67">
        <f>(C39-B39)/B39</f>
        <v>0.23172951319228782</v>
      </c>
      <c r="H39" s="46">
        <v>9987.1570000000011</v>
      </c>
      <c r="I39" s="195">
        <v>10558.956</v>
      </c>
      <c r="J39" s="345">
        <f t="shared" ref="J39:J61" si="21">H39/$H$62</f>
        <v>0.19964803566173214</v>
      </c>
      <c r="K39" s="344">
        <f t="shared" ref="K39:K61" si="22">I39/$I$62</f>
        <v>0.21408832340914216</v>
      </c>
      <c r="L39" s="67">
        <f>(I39-H39)/H39</f>
        <v>5.7253430580894944E-2</v>
      </c>
      <c r="N39" s="40">
        <f t="shared" ref="N39:N62" si="23">(H39/B39)*10</f>
        <v>1.2945052247312328</v>
      </c>
      <c r="O39" s="200">
        <f t="shared" ref="O39:O62" si="24">(I39/C39)*10</f>
        <v>1.1111368811849929</v>
      </c>
      <c r="P39" s="76">
        <f t="shared" si="8"/>
        <v>-0.14165129660586043</v>
      </c>
    </row>
    <row r="40" spans="1:16" ht="20.100000000000001" customHeight="1" x14ac:dyDescent="0.25">
      <c r="A40" s="45" t="s">
        <v>157</v>
      </c>
      <c r="B40" s="25">
        <v>39288.229999999989</v>
      </c>
      <c r="C40" s="188">
        <v>38243.269999999997</v>
      </c>
      <c r="D40" s="345">
        <f t="shared" si="19"/>
        <v>0.12489774708519578</v>
      </c>
      <c r="E40" s="295">
        <f t="shared" si="20"/>
        <v>0.11820766996471037</v>
      </c>
      <c r="F40" s="67">
        <f t="shared" ref="F40:F62" si="25">(C40-B40)/B40</f>
        <v>-2.659727862517584E-2</v>
      </c>
      <c r="H40" s="25">
        <v>7489.1980000000003</v>
      </c>
      <c r="I40" s="188">
        <v>7051.3039999999992</v>
      </c>
      <c r="J40" s="345">
        <f t="shared" si="21"/>
        <v>0.14971264288543507</v>
      </c>
      <c r="K40" s="295">
        <f t="shared" si="22"/>
        <v>0.14296885517925992</v>
      </c>
      <c r="L40" s="67">
        <f t="shared" ref="L40:L62" si="26">(I40-H40)/H40</f>
        <v>-5.8470079172696615E-2</v>
      </c>
      <c r="N40" s="40">
        <f t="shared" si="23"/>
        <v>1.9062192417423749</v>
      </c>
      <c r="O40" s="201">
        <f t="shared" si="24"/>
        <v>1.8438025827812319</v>
      </c>
      <c r="P40" s="67">
        <f t="shared" si="8"/>
        <v>-3.2743693691860552E-2</v>
      </c>
    </row>
    <row r="41" spans="1:16" ht="20.100000000000001" customHeight="1" x14ac:dyDescent="0.25">
      <c r="A41" s="45" t="s">
        <v>154</v>
      </c>
      <c r="B41" s="25">
        <v>42657.119999999995</v>
      </c>
      <c r="C41" s="188">
        <v>48894.73000000001</v>
      </c>
      <c r="D41" s="345">
        <f t="shared" si="19"/>
        <v>0.13560748817502971</v>
      </c>
      <c r="E41" s="295">
        <f t="shared" si="20"/>
        <v>0.15113069846939409</v>
      </c>
      <c r="F41" s="67">
        <f t="shared" si="25"/>
        <v>0.14622670259970705</v>
      </c>
      <c r="H41" s="25">
        <v>4513.7770000000037</v>
      </c>
      <c r="I41" s="188">
        <v>4756.9479999999994</v>
      </c>
      <c r="J41" s="345">
        <f t="shared" si="21"/>
        <v>9.0232556819233645E-2</v>
      </c>
      <c r="K41" s="295">
        <f t="shared" si="22"/>
        <v>9.6449594246294026E-2</v>
      </c>
      <c r="L41" s="67">
        <f t="shared" si="26"/>
        <v>5.3873064619717706E-2</v>
      </c>
      <c r="N41" s="40">
        <f t="shared" si="23"/>
        <v>1.0581532461638301</v>
      </c>
      <c r="O41" s="201">
        <f t="shared" si="24"/>
        <v>0.97289585196605</v>
      </c>
      <c r="P41" s="67">
        <f t="shared" si="8"/>
        <v>-8.0571877945720558E-2</v>
      </c>
    </row>
    <row r="42" spans="1:16" ht="20.100000000000001" customHeight="1" x14ac:dyDescent="0.25">
      <c r="A42" s="45" t="s">
        <v>156</v>
      </c>
      <c r="B42" s="25">
        <v>25562.120000000006</v>
      </c>
      <c r="C42" s="188">
        <v>19686.740000000002</v>
      </c>
      <c r="D42" s="345">
        <f t="shared" si="19"/>
        <v>8.1262281317367235E-2</v>
      </c>
      <c r="E42" s="295">
        <f t="shared" si="20"/>
        <v>6.0850540882122856E-2</v>
      </c>
      <c r="F42" s="67">
        <f t="shared" si="25"/>
        <v>-0.22984713317987723</v>
      </c>
      <c r="H42" s="25">
        <v>5020.6140000000014</v>
      </c>
      <c r="I42" s="188">
        <v>4206.8450000000003</v>
      </c>
      <c r="J42" s="345">
        <f t="shared" si="21"/>
        <v>0.10036447038088936</v>
      </c>
      <c r="K42" s="295">
        <f t="shared" si="22"/>
        <v>8.5295969875443439E-2</v>
      </c>
      <c r="L42" s="67">
        <f t="shared" si="26"/>
        <v>-0.1620855536792912</v>
      </c>
      <c r="N42" s="40">
        <f t="shared" si="23"/>
        <v>1.9640835736629045</v>
      </c>
      <c r="O42" s="201">
        <f t="shared" si="24"/>
        <v>2.1368926495702185</v>
      </c>
      <c r="P42" s="67">
        <f t="shared" si="8"/>
        <v>8.7984583866273489E-2</v>
      </c>
    </row>
    <row r="43" spans="1:16" ht="20.100000000000001" customHeight="1" x14ac:dyDescent="0.25">
      <c r="A43" s="45" t="s">
        <v>163</v>
      </c>
      <c r="B43" s="25">
        <v>12696.390000000001</v>
      </c>
      <c r="C43" s="188">
        <v>12848.689999999999</v>
      </c>
      <c r="D43" s="345">
        <f t="shared" si="19"/>
        <v>4.0361973728900734E-2</v>
      </c>
      <c r="E43" s="295">
        <f t="shared" si="20"/>
        <v>3.9714535577079955E-2</v>
      </c>
      <c r="F43" s="67">
        <f t="shared" si="25"/>
        <v>1.1995535738898808E-2</v>
      </c>
      <c r="H43" s="25">
        <v>3307.2969999999996</v>
      </c>
      <c r="I43" s="188">
        <v>3600.8580000000002</v>
      </c>
      <c r="J43" s="345">
        <f t="shared" si="21"/>
        <v>6.6114445722635543E-2</v>
      </c>
      <c r="K43" s="295">
        <f t="shared" si="22"/>
        <v>7.3009268345696002E-2</v>
      </c>
      <c r="L43" s="67">
        <f t="shared" si="26"/>
        <v>8.8761608044273202E-2</v>
      </c>
      <c r="N43" s="40">
        <f t="shared" si="23"/>
        <v>2.6049113173114558</v>
      </c>
      <c r="O43" s="201">
        <f t="shared" si="24"/>
        <v>2.8025098278501548</v>
      </c>
      <c r="P43" s="67">
        <f t="shared" si="8"/>
        <v>7.5856137299384771E-2</v>
      </c>
    </row>
    <row r="44" spans="1:16" ht="20.100000000000001" customHeight="1" x14ac:dyDescent="0.25">
      <c r="A44" s="45" t="s">
        <v>161</v>
      </c>
      <c r="B44" s="25">
        <v>13822.470000000001</v>
      </c>
      <c r="C44" s="188">
        <v>14215.849999999999</v>
      </c>
      <c r="D44" s="345">
        <f t="shared" si="19"/>
        <v>4.3941795345646954E-2</v>
      </c>
      <c r="E44" s="295">
        <f t="shared" si="20"/>
        <v>4.3940345714888605E-2</v>
      </c>
      <c r="F44" s="67">
        <f t="shared" si="25"/>
        <v>2.8459457680139466E-2</v>
      </c>
      <c r="H44" s="25">
        <v>3319.893</v>
      </c>
      <c r="I44" s="188">
        <v>3116.0440000000003</v>
      </c>
      <c r="J44" s="345">
        <f t="shared" si="21"/>
        <v>6.6366245775162522E-2</v>
      </c>
      <c r="K44" s="295">
        <f t="shared" si="22"/>
        <v>6.3179412399210405E-2</v>
      </c>
      <c r="L44" s="67">
        <f t="shared" si="26"/>
        <v>-6.1402280133727109E-2</v>
      </c>
      <c r="N44" s="40">
        <f t="shared" si="23"/>
        <v>2.4018087939420378</v>
      </c>
      <c r="O44" s="201">
        <f t="shared" si="24"/>
        <v>2.1919505340869527</v>
      </c>
      <c r="P44" s="67">
        <f t="shared" si="8"/>
        <v>-8.7375090133902461E-2</v>
      </c>
    </row>
    <row r="45" spans="1:16" ht="20.100000000000001" customHeight="1" x14ac:dyDescent="0.25">
      <c r="A45" s="45" t="s">
        <v>159</v>
      </c>
      <c r="B45" s="25">
        <v>24937.070000000003</v>
      </c>
      <c r="C45" s="188">
        <v>20779.900000000009</v>
      </c>
      <c r="D45" s="345">
        <f t="shared" si="19"/>
        <v>7.9275239986780391E-2</v>
      </c>
      <c r="E45" s="295">
        <f t="shared" si="20"/>
        <v>6.4229433338197445E-2</v>
      </c>
      <c r="F45" s="67">
        <f t="shared" si="25"/>
        <v>-0.16670643343424044</v>
      </c>
      <c r="H45" s="25">
        <v>3091.4790000000016</v>
      </c>
      <c r="I45" s="188">
        <v>3061.0950000000007</v>
      </c>
      <c r="J45" s="345">
        <f t="shared" si="21"/>
        <v>6.180014088488809E-2</v>
      </c>
      <c r="K45" s="295">
        <f t="shared" si="22"/>
        <v>6.2065292851500489E-2</v>
      </c>
      <c r="L45" s="67">
        <f t="shared" si="26"/>
        <v>-9.8283054809691107E-3</v>
      </c>
      <c r="N45" s="40">
        <f t="shared" si="23"/>
        <v>1.2397122035587986</v>
      </c>
      <c r="O45" s="201">
        <f t="shared" si="24"/>
        <v>1.4731038166689925</v>
      </c>
      <c r="P45" s="67">
        <f t="shared" si="8"/>
        <v>0.18826273746455402</v>
      </c>
    </row>
    <row r="46" spans="1:16" ht="20.100000000000001" customHeight="1" x14ac:dyDescent="0.25">
      <c r="A46" s="45" t="s">
        <v>158</v>
      </c>
      <c r="B46" s="25">
        <v>18361.030000000002</v>
      </c>
      <c r="C46" s="188">
        <v>18836.680000000004</v>
      </c>
      <c r="D46" s="345">
        <f t="shared" si="19"/>
        <v>5.8369931176937555E-2</v>
      </c>
      <c r="E46" s="295">
        <f t="shared" si="20"/>
        <v>5.8223056048053973E-2</v>
      </c>
      <c r="F46" s="67">
        <f t="shared" si="25"/>
        <v>2.5905409445984316E-2</v>
      </c>
      <c r="H46" s="25">
        <v>2603.991</v>
      </c>
      <c r="I46" s="188">
        <v>2804.1150000000007</v>
      </c>
      <c r="J46" s="345">
        <f t="shared" si="21"/>
        <v>5.2055023069210733E-2</v>
      </c>
      <c r="K46" s="295">
        <f t="shared" si="22"/>
        <v>5.6854889725501914E-2</v>
      </c>
      <c r="L46" s="67">
        <f t="shared" si="26"/>
        <v>7.6852800182489384E-2</v>
      </c>
      <c r="N46" s="40">
        <f t="shared" si="23"/>
        <v>1.418216189396782</v>
      </c>
      <c r="O46" s="201">
        <f t="shared" si="24"/>
        <v>1.488646088376508</v>
      </c>
      <c r="P46" s="67">
        <f t="shared" si="8"/>
        <v>4.9660904667632108E-2</v>
      </c>
    </row>
    <row r="47" spans="1:16" ht="20.100000000000001" customHeight="1" x14ac:dyDescent="0.25">
      <c r="A47" s="45" t="s">
        <v>162</v>
      </c>
      <c r="B47" s="25">
        <v>22079.38</v>
      </c>
      <c r="C47" s="188">
        <v>20419.689999999999</v>
      </c>
      <c r="D47" s="345">
        <f t="shared" si="19"/>
        <v>7.0190609733193146E-2</v>
      </c>
      <c r="E47" s="295">
        <f t="shared" si="20"/>
        <v>6.3116045680761526E-2</v>
      </c>
      <c r="F47" s="67">
        <f t="shared" si="25"/>
        <v>-7.5169230295416001E-2</v>
      </c>
      <c r="H47" s="25">
        <v>2831.2049999999995</v>
      </c>
      <c r="I47" s="188">
        <v>2543.8670000000002</v>
      </c>
      <c r="J47" s="345">
        <f t="shared" si="21"/>
        <v>5.6597139386681733E-2</v>
      </c>
      <c r="K47" s="295">
        <f t="shared" si="22"/>
        <v>5.1578226200189134E-2</v>
      </c>
      <c r="L47" s="67">
        <f t="shared" si="26"/>
        <v>-0.10148964840059245</v>
      </c>
      <c r="N47" s="40">
        <f t="shared" si="23"/>
        <v>1.2822846474855722</v>
      </c>
      <c r="O47" s="201">
        <f t="shared" si="24"/>
        <v>1.2457911946753355</v>
      </c>
      <c r="P47" s="67">
        <f t="shared" si="8"/>
        <v>-2.8459712811657413E-2</v>
      </c>
    </row>
    <row r="48" spans="1:16" ht="20.100000000000001" customHeight="1" x14ac:dyDescent="0.25">
      <c r="A48" s="45" t="s">
        <v>155</v>
      </c>
      <c r="B48" s="25">
        <v>13991.919999999998</v>
      </c>
      <c r="C48" s="188">
        <v>10627.8</v>
      </c>
      <c r="D48" s="345">
        <f t="shared" si="19"/>
        <v>4.4480478896511577E-2</v>
      </c>
      <c r="E48" s="295">
        <f t="shared" si="20"/>
        <v>3.284989685377189E-2</v>
      </c>
      <c r="F48" s="67">
        <f t="shared" si="25"/>
        <v>-0.2404330499316748</v>
      </c>
      <c r="H48" s="25">
        <v>2139.7109999999998</v>
      </c>
      <c r="I48" s="188">
        <v>1738.1270000000009</v>
      </c>
      <c r="J48" s="345">
        <f t="shared" si="21"/>
        <v>4.2773844251552312E-2</v>
      </c>
      <c r="K48" s="295">
        <f t="shared" si="22"/>
        <v>3.5241428726681144E-2</v>
      </c>
      <c r="L48" s="67">
        <f t="shared" si="26"/>
        <v>-0.18768142052828582</v>
      </c>
      <c r="N48" s="40">
        <f t="shared" si="23"/>
        <v>1.5292475943258683</v>
      </c>
      <c r="O48" s="201">
        <f t="shared" si="24"/>
        <v>1.635453245262426</v>
      </c>
      <c r="P48" s="67">
        <f t="shared" si="8"/>
        <v>6.9449611253680502E-2</v>
      </c>
    </row>
    <row r="49" spans="1:16" ht="20.100000000000001" customHeight="1" x14ac:dyDescent="0.25">
      <c r="A49" s="45" t="s">
        <v>160</v>
      </c>
      <c r="B49" s="25">
        <v>7028.9299999999985</v>
      </c>
      <c r="C49" s="188">
        <v>6224.4399999999978</v>
      </c>
      <c r="D49" s="345">
        <f t="shared" si="19"/>
        <v>2.2345051467565359E-2</v>
      </c>
      <c r="E49" s="295">
        <f t="shared" si="20"/>
        <v>1.9239373339025184E-2</v>
      </c>
      <c r="F49" s="67">
        <f>(C49-B49)/B49</f>
        <v>-0.11445412032841426</v>
      </c>
      <c r="H49" s="25">
        <v>2032.146</v>
      </c>
      <c r="I49" s="188">
        <v>1541.4630000000002</v>
      </c>
      <c r="J49" s="345">
        <f t="shared" si="21"/>
        <v>4.0623568556882234E-2</v>
      </c>
      <c r="K49" s="295">
        <f t="shared" si="22"/>
        <v>3.1253963864157262E-2</v>
      </c>
      <c r="L49" s="67">
        <f t="shared" si="26"/>
        <v>-0.24146050529833968</v>
      </c>
      <c r="N49" s="40">
        <f t="shared" si="23"/>
        <v>2.8911171401621587</v>
      </c>
      <c r="O49" s="201">
        <f t="shared" si="24"/>
        <v>2.4764685658468886</v>
      </c>
      <c r="P49" s="67">
        <f t="shared" si="8"/>
        <v>-0.14342157519498261</v>
      </c>
    </row>
    <row r="50" spans="1:16" ht="20.100000000000001" customHeight="1" x14ac:dyDescent="0.25">
      <c r="A50" s="45" t="s">
        <v>194</v>
      </c>
      <c r="B50" s="25">
        <v>2619.2599999999998</v>
      </c>
      <c r="C50" s="188">
        <v>3949.0800000000004</v>
      </c>
      <c r="D50" s="345">
        <f t="shared" si="19"/>
        <v>8.3266584682071456E-3</v>
      </c>
      <c r="E50" s="295">
        <f t="shared" si="20"/>
        <v>1.2206371089716924E-2</v>
      </c>
      <c r="F50" s="67">
        <f t="shared" ref="F50:F52" si="27">(C50-B50)/B50</f>
        <v>0.50770828401915069</v>
      </c>
      <c r="H50" s="25">
        <v>742.24400000000003</v>
      </c>
      <c r="I50" s="188">
        <v>1122.7529999999999</v>
      </c>
      <c r="J50" s="345">
        <f t="shared" si="21"/>
        <v>1.4837811859942394E-2</v>
      </c>
      <c r="K50" s="295">
        <f t="shared" si="22"/>
        <v>2.2764400890825244E-2</v>
      </c>
      <c r="L50" s="67">
        <f t="shared" si="26"/>
        <v>0.51264678461530155</v>
      </c>
      <c r="N50" s="40">
        <f t="shared" ref="N50" si="28">(H50/B50)*10</f>
        <v>2.8337927506242222</v>
      </c>
      <c r="O50" s="201">
        <f t="shared" ref="O50" si="29">(I50/C50)*10</f>
        <v>2.8430748427481838</v>
      </c>
      <c r="P50" s="67">
        <f t="shared" ref="P50" si="30">(O50-N50)/N50</f>
        <v>3.2755014006994486E-3</v>
      </c>
    </row>
    <row r="51" spans="1:16" ht="20.100000000000001" customHeight="1" x14ac:dyDescent="0.25">
      <c r="A51" s="45" t="s">
        <v>165</v>
      </c>
      <c r="B51" s="25">
        <v>2559.73</v>
      </c>
      <c r="C51" s="188">
        <v>3483.4100000000003</v>
      </c>
      <c r="D51" s="345">
        <f t="shared" si="19"/>
        <v>8.1374118952772453E-3</v>
      </c>
      <c r="E51" s="295">
        <f t="shared" si="20"/>
        <v>1.0767012853026737E-2</v>
      </c>
      <c r="F51" s="67">
        <f t="shared" si="27"/>
        <v>0.36085055845733743</v>
      </c>
      <c r="H51" s="25">
        <v>608.80900000000008</v>
      </c>
      <c r="I51" s="188">
        <v>774.4860000000001</v>
      </c>
      <c r="J51" s="345">
        <f t="shared" si="21"/>
        <v>1.2170382516584399E-2</v>
      </c>
      <c r="K51" s="295">
        <f t="shared" si="22"/>
        <v>1.5703106371866015E-2</v>
      </c>
      <c r="L51" s="67">
        <f t="shared" si="26"/>
        <v>0.27213296781092261</v>
      </c>
      <c r="N51" s="40">
        <f t="shared" ref="N51:N52" si="31">(H51/B51)*10</f>
        <v>2.3784110042856086</v>
      </c>
      <c r="O51" s="201">
        <f t="shared" ref="O51:O52" si="32">(I51/C51)*10</f>
        <v>2.2233558495841717</v>
      </c>
      <c r="P51" s="67">
        <f t="shared" ref="P51:P52" si="33">(O51-N51)/N51</f>
        <v>-6.5192750295069407E-2</v>
      </c>
    </row>
    <row r="52" spans="1:16" ht="20.100000000000001" customHeight="1" x14ac:dyDescent="0.25">
      <c r="A52" s="45" t="s">
        <v>164</v>
      </c>
      <c r="B52" s="25">
        <v>1997.0500000000002</v>
      </c>
      <c r="C52" s="188">
        <v>2635.32</v>
      </c>
      <c r="D52" s="345">
        <f t="shared" si="19"/>
        <v>6.3486455311550141E-3</v>
      </c>
      <c r="E52" s="295">
        <f t="shared" si="20"/>
        <v>8.1456171716330888E-3</v>
      </c>
      <c r="F52" s="67">
        <f t="shared" si="27"/>
        <v>0.31960641946871632</v>
      </c>
      <c r="H52" s="25">
        <v>488.29900000000021</v>
      </c>
      <c r="I52" s="188">
        <v>642.74800000000016</v>
      </c>
      <c r="J52" s="345">
        <f t="shared" si="21"/>
        <v>9.7613300927969961E-3</v>
      </c>
      <c r="K52" s="295">
        <f t="shared" si="22"/>
        <v>1.303204991995225E-2</v>
      </c>
      <c r="L52" s="67">
        <f t="shared" si="26"/>
        <v>0.31630005386044185</v>
      </c>
      <c r="N52" s="40">
        <f t="shared" si="31"/>
        <v>2.4451015247490058</v>
      </c>
      <c r="O52" s="201">
        <f t="shared" si="32"/>
        <v>2.4389751529226054</v>
      </c>
      <c r="P52" s="67">
        <f t="shared" si="33"/>
        <v>-2.5055695088281849E-3</v>
      </c>
    </row>
    <row r="53" spans="1:16" ht="20.100000000000001" customHeight="1" x14ac:dyDescent="0.25">
      <c r="A53" s="45" t="s">
        <v>195</v>
      </c>
      <c r="B53" s="25"/>
      <c r="C53" s="188">
        <v>2214.87</v>
      </c>
      <c r="D53" s="345">
        <f t="shared" si="19"/>
        <v>0</v>
      </c>
      <c r="E53" s="295">
        <f t="shared" si="20"/>
        <v>6.8460312618334697E-3</v>
      </c>
      <c r="F53" s="67"/>
      <c r="H53" s="25"/>
      <c r="I53" s="188">
        <v>557.54200000000003</v>
      </c>
      <c r="J53" s="345">
        <f t="shared" si="21"/>
        <v>0</v>
      </c>
      <c r="K53" s="295">
        <f t="shared" si="22"/>
        <v>1.1304453964026363E-2</v>
      </c>
      <c r="L53" s="67"/>
      <c r="N53" s="40"/>
      <c r="O53" s="201">
        <f t="shared" si="24"/>
        <v>2.5172673791238314</v>
      </c>
      <c r="P53" s="67"/>
    </row>
    <row r="54" spans="1:16" ht="20.100000000000001" customHeight="1" x14ac:dyDescent="0.25">
      <c r="A54" s="45" t="s">
        <v>167</v>
      </c>
      <c r="B54" s="25">
        <v>3679.31</v>
      </c>
      <c r="C54" s="188">
        <v>1594.9199999999996</v>
      </c>
      <c r="D54" s="345">
        <f t="shared" si="19"/>
        <v>1.1696569935271501E-2</v>
      </c>
      <c r="E54" s="295">
        <f t="shared" si="20"/>
        <v>4.9298027333989965E-3</v>
      </c>
      <c r="F54" s="67">
        <f t="shared" ref="F54" si="34">(C54-B54)/B54</f>
        <v>-0.5665165479396953</v>
      </c>
      <c r="H54" s="25">
        <v>769.43400000000008</v>
      </c>
      <c r="I54" s="188">
        <v>345.83200000000005</v>
      </c>
      <c r="J54" s="345">
        <f t="shared" si="21"/>
        <v>1.5381352938714111E-2</v>
      </c>
      <c r="K54" s="295">
        <f t="shared" si="22"/>
        <v>7.0119236277933596E-3</v>
      </c>
      <c r="L54" s="67">
        <f t="shared" si="26"/>
        <v>-0.55053714808547582</v>
      </c>
      <c r="N54" s="40">
        <f t="shared" si="23"/>
        <v>2.0912453693763235</v>
      </c>
      <c r="O54" s="201">
        <f t="shared" si="24"/>
        <v>2.1683344619165861</v>
      </c>
      <c r="P54" s="67">
        <f t="shared" ref="P54" si="35">(O54-N54)/N54</f>
        <v>3.6862767836398351E-2</v>
      </c>
    </row>
    <row r="55" spans="1:16" ht="20.100000000000001" customHeight="1" x14ac:dyDescent="0.25">
      <c r="A55" s="45" t="s">
        <v>196</v>
      </c>
      <c r="B55" s="25">
        <v>1122.68</v>
      </c>
      <c r="C55" s="188">
        <v>1329.8700000000001</v>
      </c>
      <c r="D55" s="345">
        <f t="shared" si="19"/>
        <v>3.5690129765990389E-3</v>
      </c>
      <c r="E55" s="295">
        <f t="shared" si="20"/>
        <v>4.1105489686412647E-3</v>
      </c>
      <c r="F55" s="67">
        <f t="shared" ref="F55:F56" si="36">(C55-B55)/B55</f>
        <v>0.18454947090889662</v>
      </c>
      <c r="H55" s="25">
        <v>274.84299999999996</v>
      </c>
      <c r="I55" s="188">
        <v>298.589</v>
      </c>
      <c r="J55" s="345">
        <f t="shared" si="21"/>
        <v>5.4942427625176444E-3</v>
      </c>
      <c r="K55" s="295">
        <f t="shared" si="22"/>
        <v>6.054047237095443E-3</v>
      </c>
      <c r="L55" s="67">
        <f t="shared" ref="L55:L56" si="37">(I55-H55)/H55</f>
        <v>8.6398416550539911E-2</v>
      </c>
      <c r="N55" s="40">
        <f t="shared" si="23"/>
        <v>2.4480974097694794</v>
      </c>
      <c r="O55" s="201">
        <f t="shared" si="24"/>
        <v>2.2452495356688997</v>
      </c>
      <c r="P55" s="67">
        <f t="shared" ref="P55:P56" si="38">(O55-N55)/N55</f>
        <v>-8.2859396562851836E-2</v>
      </c>
    </row>
    <row r="56" spans="1:16" ht="20.100000000000001" customHeight="1" x14ac:dyDescent="0.25">
      <c r="A56" s="45" t="s">
        <v>166</v>
      </c>
      <c r="B56" s="25">
        <v>1304.9499999999996</v>
      </c>
      <c r="C56" s="188">
        <v>862.21</v>
      </c>
      <c r="D56" s="345">
        <f t="shared" si="19"/>
        <v>4.1484514588421579E-3</v>
      </c>
      <c r="E56" s="295">
        <f t="shared" si="20"/>
        <v>2.6650397604669513E-3</v>
      </c>
      <c r="F56" s="67">
        <f t="shared" si="36"/>
        <v>-0.33927736694892502</v>
      </c>
      <c r="H56" s="25">
        <v>283.45299999999997</v>
      </c>
      <c r="I56" s="188">
        <v>184.404</v>
      </c>
      <c r="J56" s="345">
        <f t="shared" si="21"/>
        <v>5.6663607723824658E-3</v>
      </c>
      <c r="K56" s="295">
        <f t="shared" si="22"/>
        <v>3.7388869874956814E-3</v>
      </c>
      <c r="L56" s="67">
        <f t="shared" si="37"/>
        <v>-0.34943712008692795</v>
      </c>
      <c r="N56" s="40">
        <f t="shared" si="23"/>
        <v>2.1721368634813598</v>
      </c>
      <c r="O56" s="201">
        <f t="shared" si="24"/>
        <v>2.1387365027081566</v>
      </c>
      <c r="P56" s="67">
        <f t="shared" si="38"/>
        <v>-1.5376729401696751E-2</v>
      </c>
    </row>
    <row r="57" spans="1:16" ht="20.100000000000001" customHeight="1" x14ac:dyDescent="0.25">
      <c r="A57" s="45" t="s">
        <v>168</v>
      </c>
      <c r="B57" s="25">
        <v>607.23999999999978</v>
      </c>
      <c r="C57" s="188">
        <v>466.61</v>
      </c>
      <c r="D57" s="345">
        <f t="shared" si="19"/>
        <v>1.9304231302864569E-3</v>
      </c>
      <c r="E57" s="295">
        <f t="shared" si="20"/>
        <v>1.4422637207078138E-3</v>
      </c>
      <c r="F57" s="67">
        <f t="shared" si="25"/>
        <v>-0.23158882814043841</v>
      </c>
      <c r="H57" s="25">
        <v>160.21900000000002</v>
      </c>
      <c r="I57" s="188">
        <v>123.5</v>
      </c>
      <c r="J57" s="345">
        <f t="shared" si="21"/>
        <v>3.2028542883312102E-3</v>
      </c>
      <c r="K57" s="295">
        <f t="shared" si="22"/>
        <v>2.504026718269217E-3</v>
      </c>
      <c r="L57" s="67">
        <f t="shared" si="26"/>
        <v>-0.22918005979315823</v>
      </c>
      <c r="N57" s="40">
        <f t="shared" si="23"/>
        <v>2.6384790198274173</v>
      </c>
      <c r="O57" s="201">
        <f t="shared" si="24"/>
        <v>2.6467499624954458</v>
      </c>
      <c r="P57" s="67">
        <f t="shared" si="8"/>
        <v>3.1347388422931356E-3</v>
      </c>
    </row>
    <row r="58" spans="1:16" ht="20.100000000000001" customHeight="1" x14ac:dyDescent="0.25">
      <c r="A58" s="45" t="s">
        <v>170</v>
      </c>
      <c r="B58" s="25">
        <v>187.62</v>
      </c>
      <c r="C58" s="188">
        <v>141.26</v>
      </c>
      <c r="D58" s="345">
        <f t="shared" si="19"/>
        <v>5.9644619541589022E-4</v>
      </c>
      <c r="E58" s="295">
        <f t="shared" si="20"/>
        <v>4.3662624715969599E-4</v>
      </c>
      <c r="F58" s="67">
        <f t="shared" si="25"/>
        <v>-0.24709519241019087</v>
      </c>
      <c r="H58" s="25">
        <v>54.024999999999991</v>
      </c>
      <c r="I58" s="188">
        <v>85.339000000000013</v>
      </c>
      <c r="J58" s="345">
        <f t="shared" si="21"/>
        <v>1.0799855380890754E-3</v>
      </c>
      <c r="K58" s="295">
        <f t="shared" si="22"/>
        <v>1.730292600084022E-3</v>
      </c>
      <c r="L58" s="67">
        <f t="shared" si="26"/>
        <v>0.57962054604349889</v>
      </c>
      <c r="N58" s="40">
        <f t="shared" ref="N58" si="39">(H58/B58)*10</f>
        <v>2.8794904594392916</v>
      </c>
      <c r="O58" s="201">
        <f t="shared" ref="O58" si="40">(I58/C58)*10</f>
        <v>6.0412714144131394</v>
      </c>
      <c r="P58" s="67">
        <f t="shared" ref="P58" si="41">(O58-N58)/N58</f>
        <v>1.0980348778754159</v>
      </c>
    </row>
    <row r="59" spans="1:16" ht="20.100000000000001" customHeight="1" x14ac:dyDescent="0.25">
      <c r="A59" s="45" t="s">
        <v>169</v>
      </c>
      <c r="B59" s="25">
        <v>1168.3300000000004</v>
      </c>
      <c r="C59" s="188">
        <v>263.98</v>
      </c>
      <c r="D59" s="345">
        <f t="shared" si="19"/>
        <v>3.7141348656339799E-3</v>
      </c>
      <c r="E59" s="295">
        <f t="shared" si="20"/>
        <v>8.1594645848234856E-4</v>
      </c>
      <c r="F59" s="67">
        <f>(C59-B59)/B59</f>
        <v>-0.77405356363356248</v>
      </c>
      <c r="H59" s="25">
        <v>129.64400000000003</v>
      </c>
      <c r="I59" s="188">
        <v>57.44400000000001</v>
      </c>
      <c r="J59" s="345">
        <f t="shared" si="21"/>
        <v>2.5916454437764028E-3</v>
      </c>
      <c r="K59" s="295">
        <f t="shared" si="22"/>
        <v>1.1647069700749548E-3</v>
      </c>
      <c r="L59" s="67">
        <f t="shared" si="26"/>
        <v>-0.55690969115423772</v>
      </c>
      <c r="N59" s="40">
        <f t="shared" si="23"/>
        <v>1.1096522386654455</v>
      </c>
      <c r="O59" s="201">
        <f t="shared" si="24"/>
        <v>2.1760739449958333</v>
      </c>
      <c r="P59" s="67">
        <f>(O59-N59)/N59</f>
        <v>0.96104136879221713</v>
      </c>
    </row>
    <row r="60" spans="1:16" ht="20.100000000000001" customHeight="1" x14ac:dyDescent="0.25">
      <c r="A60" s="45" t="s">
        <v>219</v>
      </c>
      <c r="B60" s="25">
        <v>191.82</v>
      </c>
      <c r="C60" s="188">
        <v>153.37</v>
      </c>
      <c r="D60" s="345">
        <f t="shared" si="19"/>
        <v>6.0979804500946625E-4</v>
      </c>
      <c r="E60" s="295">
        <f t="shared" si="20"/>
        <v>4.7405753593998711E-4</v>
      </c>
      <c r="F60" s="67">
        <f>(C60-B60)/B60</f>
        <v>-0.20044833698258779</v>
      </c>
      <c r="H60" s="25">
        <v>53.533000000000008</v>
      </c>
      <c r="I60" s="188">
        <v>45.988999999999997</v>
      </c>
      <c r="J60" s="345">
        <f t="shared" si="21"/>
        <v>1.0701502232396574E-3</v>
      </c>
      <c r="K60" s="295">
        <f t="shared" si="22"/>
        <v>9.3245088863548999E-4</v>
      </c>
      <c r="L60" s="67">
        <f t="shared" si="26"/>
        <v>-0.14092242168382138</v>
      </c>
      <c r="N60" s="40">
        <f t="shared" ref="N60" si="42">(H60/B60)*10</f>
        <v>2.7907934521947664</v>
      </c>
      <c r="O60" s="201">
        <f t="shared" ref="O60" si="43">(I60/C60)*10</f>
        <v>2.998565560409467</v>
      </c>
      <c r="P60" s="67">
        <f>(O60-N60)/N60</f>
        <v>7.4449116989042011E-2</v>
      </c>
    </row>
    <row r="61" spans="1:16" ht="20.100000000000001" customHeight="1" thickBot="1" x14ac:dyDescent="0.3">
      <c r="A61" s="14" t="s">
        <v>17</v>
      </c>
      <c r="B61" s="25">
        <f>B62-SUM(B39:B60)</f>
        <v>1550.1300000001211</v>
      </c>
      <c r="C61" s="188">
        <f>C62-SUM(C39:C60)</f>
        <v>625.04000000015367</v>
      </c>
      <c r="D61" s="345">
        <f t="shared" si="19"/>
        <v>4.9278815739265862E-3</v>
      </c>
      <c r="E61" s="295">
        <f t="shared" si="20"/>
        <v>1.9319614152963577E-3</v>
      </c>
      <c r="F61" s="67">
        <f t="shared" si="25"/>
        <v>-0.59678220536335347</v>
      </c>
      <c r="H61" s="25">
        <f>H62-SUM(H39:H60)</f>
        <v>122.84700000000157</v>
      </c>
      <c r="I61" s="188">
        <f>I62-SUM(I39:I60)</f>
        <v>102.3119999999908</v>
      </c>
      <c r="J61" s="345">
        <f t="shared" si="21"/>
        <v>2.4557701693221725E-3</v>
      </c>
      <c r="K61" s="295">
        <f t="shared" si="22"/>
        <v>2.0744290008059682E-3</v>
      </c>
      <c r="L61" s="67">
        <f t="shared" si="26"/>
        <v>-0.16715914918565783</v>
      </c>
      <c r="N61" s="40">
        <f t="shared" si="23"/>
        <v>0.79249482301479213</v>
      </c>
      <c r="O61" s="201">
        <f t="shared" si="24"/>
        <v>1.6368872392161404</v>
      </c>
      <c r="P61" s="67">
        <f t="shared" si="8"/>
        <v>1.0654863497898048</v>
      </c>
    </row>
    <row r="62" spans="1:16" ht="26.25" customHeight="1" thickBot="1" x14ac:dyDescent="0.3">
      <c r="A62" s="18" t="s">
        <v>18</v>
      </c>
      <c r="B62" s="47">
        <v>314563.16000000009</v>
      </c>
      <c r="C62" s="199">
        <v>323526.13000000012</v>
      </c>
      <c r="D62" s="351">
        <f>SUM(D39:D61)</f>
        <v>1</v>
      </c>
      <c r="E62" s="352">
        <f>SUM(E39:E61)</f>
        <v>1.0000000000000002</v>
      </c>
      <c r="F62" s="72">
        <f t="shared" si="25"/>
        <v>2.849338746469875E-2</v>
      </c>
      <c r="G62" s="2"/>
      <c r="H62" s="47">
        <v>50023.818000000014</v>
      </c>
      <c r="I62" s="199">
        <v>49320.56</v>
      </c>
      <c r="J62" s="351">
        <f>SUM(J39:J61)</f>
        <v>0.99999999999999989</v>
      </c>
      <c r="K62" s="352">
        <f>SUM(K39:K61)</f>
        <v>0.99999999999999989</v>
      </c>
      <c r="L62" s="72">
        <f t="shared" si="26"/>
        <v>-1.4058463110512997E-2</v>
      </c>
      <c r="M62" s="2"/>
      <c r="N62" s="35">
        <f t="shared" si="23"/>
        <v>1.5902630810295775</v>
      </c>
      <c r="O62" s="194">
        <f t="shared" si="24"/>
        <v>1.5244691363878393</v>
      </c>
      <c r="P62" s="72">
        <f t="shared" si="8"/>
        <v>-4.1372993831398926E-2</v>
      </c>
    </row>
    <row r="64" spans="1:16" ht="15.75" thickBot="1" x14ac:dyDescent="0.3"/>
    <row r="65" spans="1:16" x14ac:dyDescent="0.25">
      <c r="A65" s="475" t="s">
        <v>15</v>
      </c>
      <c r="B65" s="462" t="s">
        <v>1</v>
      </c>
      <c r="C65" s="458"/>
      <c r="D65" s="462" t="s">
        <v>116</v>
      </c>
      <c r="E65" s="458"/>
      <c r="F65" s="176" t="s">
        <v>0</v>
      </c>
      <c r="H65" s="473" t="s">
        <v>19</v>
      </c>
      <c r="I65" s="474"/>
      <c r="J65" s="462" t="s">
        <v>116</v>
      </c>
      <c r="K65" s="463"/>
      <c r="L65" s="176" t="s">
        <v>0</v>
      </c>
      <c r="N65" s="470" t="s">
        <v>22</v>
      </c>
      <c r="O65" s="458"/>
      <c r="P65" s="176" t="s">
        <v>0</v>
      </c>
    </row>
    <row r="66" spans="1:16" x14ac:dyDescent="0.25">
      <c r="A66" s="476"/>
      <c r="B66" s="465" t="str">
        <f>B5</f>
        <v>jan-set</v>
      </c>
      <c r="C66" s="467"/>
      <c r="D66" s="465" t="str">
        <f>B5</f>
        <v>jan-set</v>
      </c>
      <c r="E66" s="467"/>
      <c r="F66" s="177" t="str">
        <f>F37</f>
        <v>2021/2020</v>
      </c>
      <c r="H66" s="468" t="str">
        <f>B5</f>
        <v>jan-set</v>
      </c>
      <c r="I66" s="467"/>
      <c r="J66" s="465" t="str">
        <f>B5</f>
        <v>jan-set</v>
      </c>
      <c r="K66" s="466"/>
      <c r="L66" s="177" t="str">
        <f>L37</f>
        <v>2021/2020</v>
      </c>
      <c r="N66" s="468" t="str">
        <f>B5</f>
        <v>jan-set</v>
      </c>
      <c r="O66" s="466"/>
      <c r="P66" s="177" t="str">
        <f>P37</f>
        <v>2021/2020</v>
      </c>
    </row>
    <row r="67" spans="1:16" ht="19.5" customHeight="1" thickBot="1" x14ac:dyDescent="0.3">
      <c r="A67" s="477"/>
      <c r="B67" s="120">
        <f>B6</f>
        <v>2020</v>
      </c>
      <c r="C67" s="180">
        <f>C6</f>
        <v>2021</v>
      </c>
      <c r="D67" s="120">
        <f>B6</f>
        <v>2020</v>
      </c>
      <c r="E67" s="180">
        <f>C6</f>
        <v>2021</v>
      </c>
      <c r="F67" s="178" t="s">
        <v>1</v>
      </c>
      <c r="H67" s="31">
        <f>B6</f>
        <v>2020</v>
      </c>
      <c r="I67" s="180">
        <f>C6</f>
        <v>2021</v>
      </c>
      <c r="J67" s="120">
        <f>B6</f>
        <v>2020</v>
      </c>
      <c r="K67" s="180">
        <f>C6</f>
        <v>2021</v>
      </c>
      <c r="L67" s="357">
        <v>1000</v>
      </c>
      <c r="N67" s="31">
        <f>B6</f>
        <v>2020</v>
      </c>
      <c r="O67" s="180">
        <f>C6</f>
        <v>2021</v>
      </c>
      <c r="P67" s="178"/>
    </row>
    <row r="68" spans="1:16" ht="20.100000000000001" customHeight="1" x14ac:dyDescent="0.25">
      <c r="A68" s="45" t="s">
        <v>186</v>
      </c>
      <c r="B68" s="46">
        <v>145666.93</v>
      </c>
      <c r="C68" s="195">
        <v>126777.81999999998</v>
      </c>
      <c r="D68" s="345">
        <f>B68/$B$96</f>
        <v>0.29224156815552227</v>
      </c>
      <c r="E68" s="344">
        <f>C68/$C$96</f>
        <v>0.24841710729391467</v>
      </c>
      <c r="F68" s="76">
        <f t="shared" ref="F68:F87" si="44">(C68-B68)/B68</f>
        <v>-0.12967328960663904</v>
      </c>
      <c r="H68" s="25">
        <v>13064.407000000001</v>
      </c>
      <c r="I68" s="195">
        <v>10817.085000000001</v>
      </c>
      <c r="J68" s="343">
        <f>H68/$H$96</f>
        <v>0.213374513244348</v>
      </c>
      <c r="K68" s="344">
        <f>I68/$I$96</f>
        <v>0.17230432856388447</v>
      </c>
      <c r="L68" s="76">
        <f t="shared" ref="L68:L85" si="45">(I68-H68)/H68</f>
        <v>-0.17201867639304255</v>
      </c>
      <c r="N68" s="49">
        <f t="shared" ref="N68:N78" si="46">(H68/B68)*10</f>
        <v>0.89686842442550296</v>
      </c>
      <c r="O68" s="197">
        <f t="shared" ref="O68:O78" si="47">(I68/C68)*10</f>
        <v>0.85323166150041097</v>
      </c>
      <c r="P68" s="76">
        <f t="shared" si="8"/>
        <v>-4.8654587157579907E-2</v>
      </c>
    </row>
    <row r="69" spans="1:16" ht="20.100000000000001" customHeight="1" x14ac:dyDescent="0.25">
      <c r="A69" s="45" t="s">
        <v>183</v>
      </c>
      <c r="B69" s="25">
        <v>39070.19999999999</v>
      </c>
      <c r="C69" s="188">
        <v>50939.24</v>
      </c>
      <c r="D69" s="345">
        <f t="shared" ref="D69:D95" si="48">B69/$B$96</f>
        <v>7.8383861842560174E-2</v>
      </c>
      <c r="E69" s="295">
        <f t="shared" ref="E69:E95" si="49">C69/$C$96</f>
        <v>9.9813821128573371E-2</v>
      </c>
      <c r="F69" s="67">
        <f t="shared" si="44"/>
        <v>0.30378754139983954</v>
      </c>
      <c r="H69" s="25">
        <v>6374.9919999999993</v>
      </c>
      <c r="I69" s="188">
        <v>7814.4770000000008</v>
      </c>
      <c r="J69" s="294">
        <f t="shared" ref="J69:J96" si="50">H69/$H$96</f>
        <v>0.10411959876453729</v>
      </c>
      <c r="K69" s="295">
        <f t="shared" ref="K69:K96" si="51">I69/$I$96</f>
        <v>0.12447606841981165</v>
      </c>
      <c r="L69" s="67">
        <f t="shared" si="45"/>
        <v>0.22580185198663805</v>
      </c>
      <c r="N69" s="48">
        <f t="shared" si="46"/>
        <v>1.6316763159645973</v>
      </c>
      <c r="O69" s="191">
        <f t="shared" si="47"/>
        <v>1.5340780506344422</v>
      </c>
      <c r="P69" s="67">
        <f t="shared" si="8"/>
        <v>-5.9814722059293918E-2</v>
      </c>
    </row>
    <row r="70" spans="1:16" ht="20.100000000000001" customHeight="1" x14ac:dyDescent="0.25">
      <c r="A70" s="45" t="s">
        <v>181</v>
      </c>
      <c r="B70" s="25">
        <v>22840.12</v>
      </c>
      <c r="C70" s="188">
        <v>35633.00999999998</v>
      </c>
      <c r="D70" s="345">
        <f t="shared" si="48"/>
        <v>4.5822565805844248E-2</v>
      </c>
      <c r="E70" s="295">
        <f t="shared" si="49"/>
        <v>6.9821750116661821E-2</v>
      </c>
      <c r="F70" s="67">
        <f t="shared" si="44"/>
        <v>0.56010607650047295</v>
      </c>
      <c r="H70" s="25">
        <v>5273.273000000002</v>
      </c>
      <c r="I70" s="188">
        <v>7616.0640000000003</v>
      </c>
      <c r="J70" s="294">
        <f t="shared" si="50"/>
        <v>8.6125765951685598E-2</v>
      </c>
      <c r="K70" s="295">
        <f t="shared" si="51"/>
        <v>0.12131556642289233</v>
      </c>
      <c r="L70" s="67">
        <f t="shared" si="45"/>
        <v>0.44427644842207059</v>
      </c>
      <c r="N70" s="48">
        <f t="shared" si="46"/>
        <v>2.3087763987229497</v>
      </c>
      <c r="O70" s="191">
        <f t="shared" si="47"/>
        <v>2.13736195735359</v>
      </c>
      <c r="P70" s="67">
        <f t="shared" si="8"/>
        <v>-7.4244713114779717E-2</v>
      </c>
    </row>
    <row r="71" spans="1:16" ht="20.100000000000001" customHeight="1" x14ac:dyDescent="0.25">
      <c r="A71" s="45" t="s">
        <v>182</v>
      </c>
      <c r="B71" s="25">
        <v>60993.680000000015</v>
      </c>
      <c r="C71" s="188">
        <v>35688.47</v>
      </c>
      <c r="D71" s="345">
        <f t="shared" si="48"/>
        <v>0.12236743570264109</v>
      </c>
      <c r="E71" s="295">
        <f t="shared" si="49"/>
        <v>6.9930422223269464E-2</v>
      </c>
      <c r="F71" s="67">
        <f t="shared" si="44"/>
        <v>-0.41488249274351058</v>
      </c>
      <c r="H71" s="25">
        <v>11474.896000000001</v>
      </c>
      <c r="I71" s="188">
        <v>5915.1380000000017</v>
      </c>
      <c r="J71" s="294">
        <f t="shared" si="50"/>
        <v>0.1874138143835779</v>
      </c>
      <c r="K71" s="295">
        <f t="shared" si="51"/>
        <v>9.4221676306760899E-2</v>
      </c>
      <c r="L71" s="67">
        <f t="shared" si="45"/>
        <v>-0.48451489233540751</v>
      </c>
      <c r="N71" s="48">
        <f t="shared" si="46"/>
        <v>1.8813254094522578</v>
      </c>
      <c r="O71" s="191">
        <f t="shared" si="47"/>
        <v>1.6574367015453453</v>
      </c>
      <c r="P71" s="67">
        <f t="shared" si="8"/>
        <v>-0.11900583853385419</v>
      </c>
    </row>
    <row r="72" spans="1:16" ht="20.100000000000001" customHeight="1" x14ac:dyDescent="0.25">
      <c r="A72" s="45" t="s">
        <v>185</v>
      </c>
      <c r="B72" s="25">
        <v>26428.080000000005</v>
      </c>
      <c r="C72" s="188">
        <v>27457.230000000003</v>
      </c>
      <c r="D72" s="345">
        <f t="shared" si="48"/>
        <v>5.3020843801263588E-2</v>
      </c>
      <c r="E72" s="295">
        <f t="shared" si="49"/>
        <v>5.3801569161732662E-2</v>
      </c>
      <c r="F72" s="67">
        <f t="shared" si="44"/>
        <v>3.8941534912865318E-2</v>
      </c>
      <c r="H72" s="25">
        <v>4337.9669999999987</v>
      </c>
      <c r="I72" s="188">
        <v>4991.4379999999992</v>
      </c>
      <c r="J72" s="294">
        <f t="shared" si="50"/>
        <v>7.0849874555733314E-2</v>
      </c>
      <c r="K72" s="295">
        <f t="shared" si="51"/>
        <v>7.9508145970772923E-2</v>
      </c>
      <c r="L72" s="67">
        <f t="shared" si="45"/>
        <v>0.15063991957522974</v>
      </c>
      <c r="N72" s="48">
        <f t="shared" si="46"/>
        <v>1.6414234405223527</v>
      </c>
      <c r="O72" s="191">
        <f t="shared" si="47"/>
        <v>1.8178956872197227</v>
      </c>
      <c r="P72" s="67">
        <f t="shared" ref="P72:P78" si="52">(O72-N72)/N72</f>
        <v>0.10751171351690397</v>
      </c>
    </row>
    <row r="73" spans="1:16" ht="20.100000000000001" customHeight="1" x14ac:dyDescent="0.25">
      <c r="A73" s="45" t="s">
        <v>191</v>
      </c>
      <c r="B73" s="25">
        <v>55254.95</v>
      </c>
      <c r="C73" s="188">
        <v>68510.63</v>
      </c>
      <c r="D73" s="345">
        <f t="shared" si="48"/>
        <v>0.11085421541014817</v>
      </c>
      <c r="E73" s="295">
        <f t="shared" si="49"/>
        <v>0.13424440113802</v>
      </c>
      <c r="F73" s="67">
        <f t="shared" si="44"/>
        <v>0.2399003166232167</v>
      </c>
      <c r="H73" s="25">
        <v>2794.1619999999994</v>
      </c>
      <c r="I73" s="188">
        <v>3731.027</v>
      </c>
      <c r="J73" s="294">
        <f t="shared" si="50"/>
        <v>4.5635669240544463E-2</v>
      </c>
      <c r="K73" s="295">
        <f t="shared" si="51"/>
        <v>5.9431177816271594E-2</v>
      </c>
      <c r="L73" s="67">
        <f t="shared" si="45"/>
        <v>0.33529373028478698</v>
      </c>
      <c r="N73" s="48">
        <f t="shared" si="46"/>
        <v>0.50568537298468275</v>
      </c>
      <c r="O73" s="191">
        <f t="shared" si="47"/>
        <v>0.544590963475303</v>
      </c>
      <c r="P73" s="67">
        <f t="shared" si="52"/>
        <v>7.6936357207624262E-2</v>
      </c>
    </row>
    <row r="74" spans="1:16" ht="20.100000000000001" customHeight="1" x14ac:dyDescent="0.25">
      <c r="A74" s="45" t="s">
        <v>189</v>
      </c>
      <c r="B74" s="25">
        <v>13180.509999999998</v>
      </c>
      <c r="C74" s="188">
        <v>18337.199999999997</v>
      </c>
      <c r="D74" s="345">
        <f t="shared" si="48"/>
        <v>2.6443152961962903E-2</v>
      </c>
      <c r="E74" s="295">
        <f t="shared" si="49"/>
        <v>3.5931160354941996E-2</v>
      </c>
      <c r="F74" s="67">
        <f t="shared" si="44"/>
        <v>0.39123599921399088</v>
      </c>
      <c r="H74" s="25">
        <v>2386.7639999999992</v>
      </c>
      <c r="I74" s="188">
        <v>3517.6809999999996</v>
      </c>
      <c r="J74" s="294">
        <f t="shared" si="50"/>
        <v>3.8981838726329703E-2</v>
      </c>
      <c r="K74" s="295">
        <f t="shared" si="51"/>
        <v>5.6032809468256339E-2</v>
      </c>
      <c r="L74" s="67">
        <f t="shared" si="45"/>
        <v>0.47382858129249511</v>
      </c>
      <c r="N74" s="48">
        <f t="shared" si="46"/>
        <v>1.8108282608184354</v>
      </c>
      <c r="O74" s="191">
        <f t="shared" si="47"/>
        <v>1.918330497567786</v>
      </c>
      <c r="P74" s="67">
        <f t="shared" si="52"/>
        <v>5.9366334773659345E-2</v>
      </c>
    </row>
    <row r="75" spans="1:16" ht="20.100000000000001" customHeight="1" x14ac:dyDescent="0.25">
      <c r="A75" s="45" t="s">
        <v>184</v>
      </c>
      <c r="B75" s="25">
        <v>12424.660000000005</v>
      </c>
      <c r="C75" s="188">
        <v>15042.469999999998</v>
      </c>
      <c r="D75" s="345">
        <f t="shared" si="48"/>
        <v>2.4926742962175376E-2</v>
      </c>
      <c r="E75" s="295">
        <f t="shared" si="49"/>
        <v>2.9475241678358979E-2</v>
      </c>
      <c r="F75" s="67">
        <f t="shared" si="44"/>
        <v>0.21069469909035668</v>
      </c>
      <c r="H75" s="25">
        <v>2433.2569999999987</v>
      </c>
      <c r="I75" s="188">
        <v>2915.5009999999997</v>
      </c>
      <c r="J75" s="294">
        <f t="shared" si="50"/>
        <v>3.9741185954586547E-2</v>
      </c>
      <c r="K75" s="295">
        <f t="shared" si="51"/>
        <v>4.6440740941975929E-2</v>
      </c>
      <c r="L75" s="67">
        <f t="shared" si="45"/>
        <v>0.19818868290525879</v>
      </c>
      <c r="N75" s="48">
        <f t="shared" si="46"/>
        <v>1.9584093246817198</v>
      </c>
      <c r="O75" s="191">
        <f t="shared" si="47"/>
        <v>1.9381797005412009</v>
      </c>
      <c r="P75" s="67">
        <f t="shared" si="52"/>
        <v>-1.0329620006178529E-2</v>
      </c>
    </row>
    <row r="76" spans="1:16" ht="20.100000000000001" customHeight="1" x14ac:dyDescent="0.25">
      <c r="A76" s="45" t="s">
        <v>198</v>
      </c>
      <c r="B76" s="25">
        <v>23432.399999999994</v>
      </c>
      <c r="C76" s="188">
        <v>21662.749999999996</v>
      </c>
      <c r="D76" s="345">
        <f t="shared" si="48"/>
        <v>4.7010816536378286E-2</v>
      </c>
      <c r="E76" s="295">
        <f t="shared" si="49"/>
        <v>4.2447469841579939E-2</v>
      </c>
      <c r="F76" s="67">
        <f t="shared" si="44"/>
        <v>-7.5521500145098161E-2</v>
      </c>
      <c r="H76" s="25">
        <v>1973.8940000000005</v>
      </c>
      <c r="I76" s="188">
        <v>1803.8389999999999</v>
      </c>
      <c r="J76" s="294">
        <f t="shared" si="50"/>
        <v>3.2238636736128867E-2</v>
      </c>
      <c r="K76" s="295">
        <f t="shared" si="51"/>
        <v>2.8733181604133535E-2</v>
      </c>
      <c r="L76" s="67">
        <f t="shared" si="45"/>
        <v>-8.6152042612217511E-2</v>
      </c>
      <c r="N76" s="48">
        <f t="shared" si="46"/>
        <v>0.84237807480241078</v>
      </c>
      <c r="O76" s="191">
        <f t="shared" si="47"/>
        <v>0.83269160194342828</v>
      </c>
      <c r="P76" s="67">
        <f t="shared" si="52"/>
        <v>-1.1498961272531421E-2</v>
      </c>
    </row>
    <row r="77" spans="1:16" ht="20.100000000000001" customHeight="1" x14ac:dyDescent="0.25">
      <c r="A77" s="45" t="s">
        <v>188</v>
      </c>
      <c r="B77" s="25">
        <v>6836.7600000000011</v>
      </c>
      <c r="C77" s="188">
        <v>7540.7800000000016</v>
      </c>
      <c r="D77" s="345">
        <f t="shared" si="48"/>
        <v>1.3716122550965746E-2</v>
      </c>
      <c r="E77" s="295">
        <f t="shared" si="49"/>
        <v>1.4775918645231529E-2</v>
      </c>
      <c r="F77" s="67">
        <f t="shared" si="44"/>
        <v>0.10297567853778695</v>
      </c>
      <c r="H77" s="25">
        <v>1427.3890000000001</v>
      </c>
      <c r="I77" s="188">
        <v>1629.5629999999999</v>
      </c>
      <c r="J77" s="294">
        <f t="shared" si="50"/>
        <v>2.3312840229589959E-2</v>
      </c>
      <c r="K77" s="295">
        <f t="shared" si="51"/>
        <v>2.5957155607776887E-2</v>
      </c>
      <c r="L77" s="67">
        <f t="shared" si="45"/>
        <v>0.14163903462896221</v>
      </c>
      <c r="N77" s="48">
        <f t="shared" si="46"/>
        <v>2.0878149883863113</v>
      </c>
      <c r="O77" s="191">
        <f t="shared" si="47"/>
        <v>2.16100058614626</v>
      </c>
      <c r="P77" s="67">
        <f t="shared" si="52"/>
        <v>3.5053679644533271E-2</v>
      </c>
    </row>
    <row r="78" spans="1:16" ht="20.100000000000001" customHeight="1" x14ac:dyDescent="0.25">
      <c r="A78" s="45" t="s">
        <v>187</v>
      </c>
      <c r="B78" s="25">
        <v>11033.480000000001</v>
      </c>
      <c r="C78" s="188">
        <v>11789.539999999997</v>
      </c>
      <c r="D78" s="345">
        <f t="shared" si="48"/>
        <v>2.2135713970306042E-2</v>
      </c>
      <c r="E78" s="295">
        <f t="shared" si="49"/>
        <v>2.3101228772713544E-2</v>
      </c>
      <c r="F78" s="67">
        <f t="shared" si="44"/>
        <v>6.8524164633460685E-2</v>
      </c>
      <c r="H78" s="25">
        <v>1742.2159999999997</v>
      </c>
      <c r="I78" s="188">
        <v>1554.6489999999997</v>
      </c>
      <c r="J78" s="294">
        <f t="shared" si="50"/>
        <v>2.8454754277520204E-2</v>
      </c>
      <c r="K78" s="295">
        <f t="shared" si="51"/>
        <v>2.4763857554739966E-2</v>
      </c>
      <c r="L78" s="67">
        <f t="shared" si="45"/>
        <v>-0.10766001460209298</v>
      </c>
      <c r="N78" s="48">
        <f t="shared" si="46"/>
        <v>1.5790267440553654</v>
      </c>
      <c r="O78" s="191">
        <f t="shared" si="47"/>
        <v>1.3186680735635148</v>
      </c>
      <c r="P78" s="67">
        <f t="shared" si="52"/>
        <v>-0.16488553564531749</v>
      </c>
    </row>
    <row r="79" spans="1:16" ht="20.100000000000001" customHeight="1" x14ac:dyDescent="0.25">
      <c r="A79" s="45" t="s">
        <v>202</v>
      </c>
      <c r="B79" s="25">
        <v>40007.700000000004</v>
      </c>
      <c r="C79" s="188">
        <v>36118.57</v>
      </c>
      <c r="D79" s="345">
        <f t="shared" si="48"/>
        <v>8.0264703775219881E-2</v>
      </c>
      <c r="E79" s="295">
        <f t="shared" si="49"/>
        <v>7.0773189497916666E-2</v>
      </c>
      <c r="F79" s="67">
        <f t="shared" si="44"/>
        <v>-9.7209537164096013E-2</v>
      </c>
      <c r="H79" s="25">
        <v>1280.8699999999999</v>
      </c>
      <c r="I79" s="188">
        <v>1105.6680000000001</v>
      </c>
      <c r="J79" s="294">
        <f t="shared" si="50"/>
        <v>2.0919817698521487E-2</v>
      </c>
      <c r="K79" s="295">
        <f t="shared" si="51"/>
        <v>1.7612081476162295E-2</v>
      </c>
      <c r="L79" s="67">
        <f t="shared" si="45"/>
        <v>-0.13678359240203908</v>
      </c>
      <c r="N79" s="48">
        <f t="shared" ref="N79:N83" si="53">(H79/B79)*10</f>
        <v>0.32015586999502588</v>
      </c>
      <c r="O79" s="191">
        <f t="shared" ref="O79:O83" si="54">(I79/C79)*10</f>
        <v>0.3061217539897067</v>
      </c>
      <c r="P79" s="67">
        <f t="shared" ref="P79:P83" si="55">(O79-N79)/N79</f>
        <v>-4.3835260635818475E-2</v>
      </c>
    </row>
    <row r="80" spans="1:16" ht="20.100000000000001" customHeight="1" x14ac:dyDescent="0.25">
      <c r="A80" s="45" t="s">
        <v>200</v>
      </c>
      <c r="B80" s="25">
        <v>4514.0599999999995</v>
      </c>
      <c r="C80" s="188">
        <v>7172.57</v>
      </c>
      <c r="D80" s="345">
        <f t="shared" si="48"/>
        <v>9.0562488901778648E-3</v>
      </c>
      <c r="E80" s="295">
        <f t="shared" si="49"/>
        <v>1.4054422857745257E-2</v>
      </c>
      <c r="F80" s="67">
        <f t="shared" si="44"/>
        <v>0.58893989003247638</v>
      </c>
      <c r="H80" s="25">
        <v>674.02799999999979</v>
      </c>
      <c r="I80" s="188">
        <v>1018.1810000000003</v>
      </c>
      <c r="J80" s="294">
        <f t="shared" si="50"/>
        <v>1.1008566742681957E-2</v>
      </c>
      <c r="K80" s="295">
        <f t="shared" si="51"/>
        <v>1.6218509289841442E-2</v>
      </c>
      <c r="L80" s="67">
        <f t="shared" si="45"/>
        <v>0.51059154812559804</v>
      </c>
      <c r="N80" s="48">
        <f t="shared" si="53"/>
        <v>1.4931746587329364</v>
      </c>
      <c r="O80" s="191">
        <f t="shared" si="54"/>
        <v>1.4195483627207548</v>
      </c>
      <c r="P80" s="67">
        <f t="shared" si="55"/>
        <v>-4.9308562519175557E-2</v>
      </c>
    </row>
    <row r="81" spans="1:16" ht="20.100000000000001" customHeight="1" x14ac:dyDescent="0.25">
      <c r="A81" s="45" t="s">
        <v>197</v>
      </c>
      <c r="B81" s="25">
        <v>4711.84</v>
      </c>
      <c r="C81" s="188">
        <v>3748.7100000000005</v>
      </c>
      <c r="D81" s="345">
        <f t="shared" si="48"/>
        <v>9.4530413354487267E-3</v>
      </c>
      <c r="E81" s="295">
        <f t="shared" si="49"/>
        <v>7.3454780519476605E-3</v>
      </c>
      <c r="F81" s="67">
        <f t="shared" si="44"/>
        <v>-0.20440634656524831</v>
      </c>
      <c r="H81" s="25">
        <v>1066.9770000000003</v>
      </c>
      <c r="I81" s="188">
        <v>870.43899999999996</v>
      </c>
      <c r="J81" s="294">
        <f t="shared" si="50"/>
        <v>1.742640886937423E-2</v>
      </c>
      <c r="K81" s="295">
        <f t="shared" si="51"/>
        <v>1.3865140881375993E-2</v>
      </c>
      <c r="L81" s="67">
        <f t="shared" si="45"/>
        <v>-0.18420078408438073</v>
      </c>
      <c r="N81" s="48">
        <f t="shared" si="53"/>
        <v>2.2644593195015119</v>
      </c>
      <c r="O81" s="191">
        <f t="shared" si="54"/>
        <v>2.3219694241485733</v>
      </c>
      <c r="P81" s="67">
        <f t="shared" si="55"/>
        <v>2.5396837183951457E-2</v>
      </c>
    </row>
    <row r="82" spans="1:16" ht="20.100000000000001" customHeight="1" x14ac:dyDescent="0.25">
      <c r="A82" s="45" t="s">
        <v>209</v>
      </c>
      <c r="B82" s="25">
        <v>2424.6</v>
      </c>
      <c r="C82" s="188">
        <v>5187.5600000000004</v>
      </c>
      <c r="D82" s="345">
        <f t="shared" si="48"/>
        <v>4.8643086399217678E-3</v>
      </c>
      <c r="E82" s="295">
        <f t="shared" si="49"/>
        <v>1.0164858877630332E-2</v>
      </c>
      <c r="F82" s="67">
        <f t="shared" si="44"/>
        <v>1.1395529159448983</v>
      </c>
      <c r="H82" s="25">
        <v>340.68</v>
      </c>
      <c r="I82" s="188">
        <v>729.69899999999996</v>
      </c>
      <c r="J82" s="294">
        <f t="shared" si="50"/>
        <v>5.5641583404500853E-3</v>
      </c>
      <c r="K82" s="295">
        <f t="shared" si="51"/>
        <v>1.1623306671690009E-2</v>
      </c>
      <c r="L82" s="67">
        <f t="shared" si="45"/>
        <v>1.1418897499119407</v>
      </c>
      <c r="N82" s="48">
        <f t="shared" si="53"/>
        <v>1.405097748082158</v>
      </c>
      <c r="O82" s="191">
        <f t="shared" si="54"/>
        <v>1.4066324052155541</v>
      </c>
      <c r="P82" s="67">
        <f t="shared" si="55"/>
        <v>1.092206670668106E-3</v>
      </c>
    </row>
    <row r="83" spans="1:16" ht="20.100000000000001" customHeight="1" x14ac:dyDescent="0.25">
      <c r="A83" s="45" t="s">
        <v>193</v>
      </c>
      <c r="B83" s="25">
        <v>3704.9599999999991</v>
      </c>
      <c r="C83" s="188">
        <v>4720.8999999999987</v>
      </c>
      <c r="D83" s="345">
        <f t="shared" si="48"/>
        <v>7.4330070686152551E-3</v>
      </c>
      <c r="E83" s="295">
        <f t="shared" si="49"/>
        <v>9.2504534454358155E-3</v>
      </c>
      <c r="F83" s="67">
        <f t="shared" si="44"/>
        <v>0.27421078770081186</v>
      </c>
      <c r="H83" s="25">
        <v>433.97399999999993</v>
      </c>
      <c r="I83" s="188">
        <v>510.17900000000003</v>
      </c>
      <c r="J83" s="294">
        <f t="shared" si="50"/>
        <v>7.0878832089893299E-3</v>
      </c>
      <c r="K83" s="295">
        <f t="shared" si="51"/>
        <v>8.1265932589412049E-3</v>
      </c>
      <c r="L83" s="67">
        <f t="shared" si="45"/>
        <v>0.17559807730417054</v>
      </c>
      <c r="N83" s="48">
        <f t="shared" si="53"/>
        <v>1.1713324840214201</v>
      </c>
      <c r="O83" s="191">
        <f t="shared" si="54"/>
        <v>1.0806816496854417</v>
      </c>
      <c r="P83" s="67">
        <f t="shared" si="55"/>
        <v>-7.7391206657870415E-2</v>
      </c>
    </row>
    <row r="84" spans="1:16" ht="20.100000000000001" customHeight="1" x14ac:dyDescent="0.25">
      <c r="A84" s="45" t="s">
        <v>222</v>
      </c>
      <c r="B84" s="25">
        <v>1984.74</v>
      </c>
      <c r="C84" s="188">
        <v>2268.1200000000003</v>
      </c>
      <c r="D84" s="345">
        <f t="shared" si="48"/>
        <v>3.9818476985887686E-3</v>
      </c>
      <c r="E84" s="295">
        <f t="shared" si="49"/>
        <v>4.4443090234196634E-3</v>
      </c>
      <c r="F84" s="67">
        <f t="shared" si="44"/>
        <v>0.14277940687445223</v>
      </c>
      <c r="H84" s="25">
        <v>442.28300000000002</v>
      </c>
      <c r="I84" s="188">
        <v>495.79300000000001</v>
      </c>
      <c r="J84" s="294">
        <f t="shared" si="50"/>
        <v>7.2235900061326909E-3</v>
      </c>
      <c r="K84" s="295">
        <f t="shared" si="51"/>
        <v>7.897440019346615E-3</v>
      </c>
      <c r="L84" s="67">
        <f t="shared" si="45"/>
        <v>0.12098588460329696</v>
      </c>
      <c r="N84" s="48">
        <f t="shared" ref="N84" si="56">(H84/B84)*10</f>
        <v>2.2284178280278528</v>
      </c>
      <c r="O84" s="191">
        <f t="shared" ref="O84" si="57">(I84/C84)*10</f>
        <v>2.1859204980336133</v>
      </c>
      <c r="P84" s="67">
        <f t="shared" ref="P84" si="58">(O84-N84)/N84</f>
        <v>-1.9070629152096483E-2</v>
      </c>
    </row>
    <row r="85" spans="1:16" ht="20.100000000000001" customHeight="1" x14ac:dyDescent="0.25">
      <c r="A85" s="45" t="s">
        <v>190</v>
      </c>
      <c r="B85" s="25">
        <v>1379.3900000000003</v>
      </c>
      <c r="C85" s="188">
        <v>1723.7599999999998</v>
      </c>
      <c r="D85" s="345">
        <f t="shared" si="48"/>
        <v>2.7673755237241971E-3</v>
      </c>
      <c r="E85" s="295">
        <f t="shared" si="49"/>
        <v>3.3776529117550561E-3</v>
      </c>
      <c r="F85" s="67">
        <f t="shared" si="44"/>
        <v>0.24965383249117318</v>
      </c>
      <c r="H85" s="25">
        <v>356.65799999999996</v>
      </c>
      <c r="I85" s="188">
        <v>462.11700000000008</v>
      </c>
      <c r="J85" s="294">
        <f t="shared" si="50"/>
        <v>5.8251191305279037E-3</v>
      </c>
      <c r="K85" s="295">
        <f t="shared" si="51"/>
        <v>7.3610181858565979E-3</v>
      </c>
      <c r="L85" s="67">
        <f t="shared" si="45"/>
        <v>0.29568662416096131</v>
      </c>
      <c r="N85" s="48">
        <f t="shared" ref="N85" si="59">(H85/B85)*10</f>
        <v>2.5856211803768323</v>
      </c>
      <c r="O85" s="191">
        <f t="shared" ref="O85" si="60">(I85/C85)*10</f>
        <v>2.6808662458810977</v>
      </c>
      <c r="P85" s="67">
        <f t="shared" ref="P85" si="61">(O85-N85)/N85</f>
        <v>3.6836434597269277E-2</v>
      </c>
    </row>
    <row r="86" spans="1:16" ht="20.100000000000001" customHeight="1" x14ac:dyDescent="0.25">
      <c r="A86" s="45" t="s">
        <v>216</v>
      </c>
      <c r="B86" s="25">
        <v>35.699999999999996</v>
      </c>
      <c r="C86" s="188">
        <v>30.48</v>
      </c>
      <c r="D86" s="345">
        <f t="shared" si="48"/>
        <v>7.1622460795680556E-5</v>
      </c>
      <c r="E86" s="295">
        <f t="shared" si="49"/>
        <v>5.9724590865488304E-5</v>
      </c>
      <c r="F86" s="67">
        <f t="shared" si="44"/>
        <v>-0.14621848739495788</v>
      </c>
      <c r="H86" s="25">
        <v>36.857999999999997</v>
      </c>
      <c r="I86" s="188">
        <v>460.41099999999994</v>
      </c>
      <c r="J86" s="294">
        <f t="shared" si="50"/>
        <v>6.0198352739318191E-4</v>
      </c>
      <c r="K86" s="295">
        <f t="shared" si="51"/>
        <v>7.3338434724721686E-3</v>
      </c>
      <c r="L86" s="67">
        <f t="shared" ref="L86:L88" si="62">(I86-H86)/H86</f>
        <v>11.491480818275543</v>
      </c>
      <c r="N86" s="48">
        <f t="shared" ref="N86" si="63">(H86/B86)*10</f>
        <v>10.32436974789916</v>
      </c>
      <c r="O86" s="191">
        <f t="shared" ref="O86" si="64">(I86/C86)*10</f>
        <v>151.0534776902887</v>
      </c>
      <c r="P86" s="67">
        <f t="shared" ref="P86" si="65">(O86-N86)/N86</f>
        <v>13.630769856051078</v>
      </c>
    </row>
    <row r="87" spans="1:16" ht="20.100000000000001" customHeight="1" x14ac:dyDescent="0.25">
      <c r="A87" s="45" t="s">
        <v>215</v>
      </c>
      <c r="B87" s="25">
        <v>696.64</v>
      </c>
      <c r="C87" s="188">
        <v>1429.2199999999998</v>
      </c>
      <c r="D87" s="345">
        <f t="shared" si="48"/>
        <v>1.3976210388992412E-3</v>
      </c>
      <c r="E87" s="295">
        <f t="shared" si="49"/>
        <v>2.8005111468757606E-3</v>
      </c>
      <c r="F87" s="67">
        <f t="shared" si="44"/>
        <v>1.0515904915020668</v>
      </c>
      <c r="H87" s="25">
        <v>192.27599999999998</v>
      </c>
      <c r="I87" s="188">
        <v>394.464</v>
      </c>
      <c r="J87" s="294">
        <f t="shared" si="50"/>
        <v>3.1403490344850899E-3</v>
      </c>
      <c r="K87" s="295">
        <f t="shared" si="51"/>
        <v>6.2833799182149463E-3</v>
      </c>
      <c r="L87" s="67">
        <f t="shared" si="62"/>
        <v>1.051550895587593</v>
      </c>
      <c r="N87" s="48">
        <f t="shared" ref="N87:N88" si="66">(H87/B87)*10</f>
        <v>2.760048231511254</v>
      </c>
      <c r="O87" s="191">
        <f t="shared" ref="O87:O88" si="67">(I87/C87)*10</f>
        <v>2.7599949622871223</v>
      </c>
      <c r="P87" s="67">
        <f t="shared" ref="P87:P88" si="68">(O87-N87)/N87</f>
        <v>-1.9300106253059304E-5</v>
      </c>
    </row>
    <row r="88" spans="1:16" ht="20.100000000000001" customHeight="1" x14ac:dyDescent="0.25">
      <c r="A88" s="45" t="s">
        <v>199</v>
      </c>
      <c r="B88" s="25">
        <v>1013.35</v>
      </c>
      <c r="C88" s="188">
        <v>2128.6299999999997</v>
      </c>
      <c r="D88" s="345">
        <f t="shared" si="48"/>
        <v>2.0330145839580647E-3</v>
      </c>
      <c r="E88" s="295">
        <f t="shared" si="49"/>
        <v>4.1709828036090666E-3</v>
      </c>
      <c r="F88" s="67">
        <f>(C88-B88)/B88</f>
        <v>1.1005871613953715</v>
      </c>
      <c r="H88" s="25">
        <v>208.21899999999999</v>
      </c>
      <c r="I88" s="188">
        <v>388.661</v>
      </c>
      <c r="J88" s="294">
        <f t="shared" si="50"/>
        <v>3.400738186832735E-3</v>
      </c>
      <c r="K88" s="295">
        <f t="shared" si="51"/>
        <v>6.1909444775526774E-3</v>
      </c>
      <c r="L88" s="67">
        <f t="shared" si="62"/>
        <v>0.86659718853706924</v>
      </c>
      <c r="N88" s="48">
        <f t="shared" si="66"/>
        <v>2.0547589677801352</v>
      </c>
      <c r="O88" s="191">
        <f t="shared" si="67"/>
        <v>1.8258739189055875</v>
      </c>
      <c r="P88" s="67">
        <f t="shared" si="68"/>
        <v>-0.1113926511399166</v>
      </c>
    </row>
    <row r="89" spans="1:16" ht="20.100000000000001" customHeight="1" x14ac:dyDescent="0.25">
      <c r="A89" s="45" t="s">
        <v>213</v>
      </c>
      <c r="B89" s="25">
        <v>712.54</v>
      </c>
      <c r="C89" s="188">
        <v>1610.6299999999999</v>
      </c>
      <c r="D89" s="345">
        <f t="shared" si="48"/>
        <v>1.4295201180771493E-3</v>
      </c>
      <c r="E89" s="295">
        <f t="shared" si="49"/>
        <v>3.1559782738084454E-3</v>
      </c>
      <c r="F89" s="67">
        <f t="shared" ref="F89:F94" si="69">(C89-B89)/B89</f>
        <v>1.2604064333230414</v>
      </c>
      <c r="H89" s="25">
        <v>183.68199999999999</v>
      </c>
      <c r="I89" s="188">
        <v>388.43</v>
      </c>
      <c r="J89" s="294">
        <f t="shared" si="50"/>
        <v>2.9999874729674547E-3</v>
      </c>
      <c r="K89" s="295">
        <f t="shared" si="51"/>
        <v>6.1872649003007416E-3</v>
      </c>
      <c r="L89" s="67">
        <f t="shared" ref="L89:L94" si="70">(I89-H89)/H89</f>
        <v>1.1146873400768722</v>
      </c>
      <c r="N89" s="48">
        <f t="shared" ref="N89:N94" si="71">(H89/B89)*10</f>
        <v>2.5778482611502511</v>
      </c>
      <c r="O89" s="191">
        <f t="shared" ref="O89:O94" si="72">(I89/C89)*10</f>
        <v>2.4116650006519191</v>
      </c>
      <c r="P89" s="67">
        <f t="shared" ref="P89:P94" si="73">(O89-N89)/N89</f>
        <v>-6.4465881488377452E-2</v>
      </c>
    </row>
    <row r="90" spans="1:16" ht="20.100000000000001" customHeight="1" x14ac:dyDescent="0.25">
      <c r="A90" s="45" t="s">
        <v>223</v>
      </c>
      <c r="B90" s="25">
        <v>963.5</v>
      </c>
      <c r="C90" s="188">
        <v>2786.3199999999997</v>
      </c>
      <c r="D90" s="345">
        <f t="shared" si="48"/>
        <v>1.9330039489254406E-3</v>
      </c>
      <c r="E90" s="295">
        <f t="shared" si="49"/>
        <v>5.4597054468611336E-3</v>
      </c>
      <c r="F90" s="67">
        <f t="shared" si="69"/>
        <v>1.8918733783082509</v>
      </c>
      <c r="H90" s="25">
        <v>111.39100000000001</v>
      </c>
      <c r="I90" s="188">
        <v>328.03199999999993</v>
      </c>
      <c r="J90" s="294">
        <f t="shared" si="50"/>
        <v>1.8192942400524698E-3</v>
      </c>
      <c r="K90" s="295">
        <f t="shared" si="51"/>
        <v>5.2251908446192428E-3</v>
      </c>
      <c r="L90" s="67">
        <f t="shared" si="70"/>
        <v>1.9448698727904399</v>
      </c>
      <c r="N90" s="48">
        <f t="shared" si="71"/>
        <v>1.1561079398028022</v>
      </c>
      <c r="O90" s="191">
        <f t="shared" si="72"/>
        <v>1.1772947830830629</v>
      </c>
      <c r="P90" s="67">
        <f t="shared" si="73"/>
        <v>1.8326007936486022E-2</v>
      </c>
    </row>
    <row r="91" spans="1:16" ht="20.100000000000001" customHeight="1" x14ac:dyDescent="0.25">
      <c r="A91" s="45" t="s">
        <v>224</v>
      </c>
      <c r="B91" s="25">
        <v>381.24</v>
      </c>
      <c r="C91" s="188">
        <v>862.10999999999979</v>
      </c>
      <c r="D91" s="345">
        <f t="shared" si="48"/>
        <v>7.6485565696765437E-4</v>
      </c>
      <c r="E91" s="295">
        <f t="shared" si="49"/>
        <v>1.6892771335645048E-3</v>
      </c>
      <c r="F91" s="67">
        <f t="shared" si="69"/>
        <v>1.2613314447592061</v>
      </c>
      <c r="H91" s="25">
        <v>117.92599999999999</v>
      </c>
      <c r="I91" s="188">
        <v>234.15299999999996</v>
      </c>
      <c r="J91" s="294">
        <f t="shared" si="50"/>
        <v>1.9260271705292846E-3</v>
      </c>
      <c r="K91" s="295">
        <f t="shared" si="51"/>
        <v>3.7298010920889719E-3</v>
      </c>
      <c r="L91" s="67">
        <f t="shared" si="70"/>
        <v>0.98559265980360555</v>
      </c>
      <c r="N91" s="48">
        <f t="shared" si="71"/>
        <v>3.0932221173014369</v>
      </c>
      <c r="O91" s="191">
        <f t="shared" si="72"/>
        <v>2.7160455162334274</v>
      </c>
      <c r="P91" s="67">
        <f t="shared" si="73"/>
        <v>-0.12193647490050369</v>
      </c>
    </row>
    <row r="92" spans="1:16" ht="20.100000000000001" customHeight="1" x14ac:dyDescent="0.25">
      <c r="A92" s="45" t="s">
        <v>225</v>
      </c>
      <c r="B92" s="25">
        <v>1902.7</v>
      </c>
      <c r="C92" s="188">
        <v>2412.92</v>
      </c>
      <c r="D92" s="345">
        <f t="shared" si="48"/>
        <v>3.8172564749563423E-3</v>
      </c>
      <c r="E92" s="295">
        <f t="shared" si="49"/>
        <v>4.7280400193948175E-3</v>
      </c>
      <c r="F92" s="67">
        <f t="shared" si="69"/>
        <v>0.26815577863036738</v>
      </c>
      <c r="H92" s="25">
        <v>180.14799999999997</v>
      </c>
      <c r="I92" s="188">
        <v>224.84600000000006</v>
      </c>
      <c r="J92" s="294">
        <f t="shared" si="50"/>
        <v>2.9422683947264348E-3</v>
      </c>
      <c r="K92" s="295">
        <f t="shared" si="51"/>
        <v>3.5815507653194161E-3</v>
      </c>
      <c r="L92" s="67">
        <f t="shared" si="70"/>
        <v>0.24811821391300543</v>
      </c>
      <c r="N92" s="48">
        <f t="shared" si="71"/>
        <v>0.94680191307089911</v>
      </c>
      <c r="O92" s="191">
        <f t="shared" si="72"/>
        <v>0.93184191767650826</v>
      </c>
      <c r="P92" s="67">
        <f t="shared" si="73"/>
        <v>-1.5800554675548709E-2</v>
      </c>
    </row>
    <row r="93" spans="1:16" ht="20.100000000000001" customHeight="1" x14ac:dyDescent="0.25">
      <c r="A93" s="45" t="s">
        <v>226</v>
      </c>
      <c r="B93" s="25">
        <v>2854.87</v>
      </c>
      <c r="C93" s="188">
        <v>4262.68</v>
      </c>
      <c r="D93" s="345">
        <f t="shared" si="48"/>
        <v>5.7275298221782798E-3</v>
      </c>
      <c r="E93" s="295">
        <f t="shared" si="49"/>
        <v>8.3525859248851607E-3</v>
      </c>
      <c r="F93" s="67">
        <f t="shared" si="69"/>
        <v>0.49312578155923054</v>
      </c>
      <c r="H93" s="25">
        <v>152.98999999999998</v>
      </c>
      <c r="I93" s="188">
        <v>201.27199999999999</v>
      </c>
      <c r="J93" s="294">
        <f t="shared" si="50"/>
        <v>2.4987101811243936E-3</v>
      </c>
      <c r="K93" s="295">
        <f t="shared" si="51"/>
        <v>3.2060427387517205E-3</v>
      </c>
      <c r="L93" s="67">
        <f t="shared" si="70"/>
        <v>0.31558925419962103</v>
      </c>
      <c r="N93" s="48">
        <f t="shared" si="71"/>
        <v>0.53589130153036735</v>
      </c>
      <c r="O93" s="191">
        <f t="shared" si="72"/>
        <v>0.47217243611999959</v>
      </c>
      <c r="P93" s="67">
        <f t="shared" si="73"/>
        <v>-0.11890259317216589</v>
      </c>
    </row>
    <row r="94" spans="1:16" ht="20.100000000000001" customHeight="1" x14ac:dyDescent="0.25">
      <c r="A94" s="45" t="s">
        <v>203</v>
      </c>
      <c r="B94" s="25">
        <v>1521.0600000000002</v>
      </c>
      <c r="C94" s="188">
        <v>1091.47</v>
      </c>
      <c r="D94" s="345">
        <f t="shared" si="48"/>
        <v>3.0515983254307535E-3</v>
      </c>
      <c r="E94" s="295">
        <f t="shared" si="49"/>
        <v>2.1387007608908962E-3</v>
      </c>
      <c r="F94" s="67">
        <f t="shared" si="69"/>
        <v>-0.28242804360117291</v>
      </c>
      <c r="H94" s="25">
        <v>198.958</v>
      </c>
      <c r="I94" s="188">
        <v>175.62299999999999</v>
      </c>
      <c r="J94" s="294">
        <f t="shared" si="50"/>
        <v>3.249482843428637E-3</v>
      </c>
      <c r="K94" s="295">
        <f t="shared" si="51"/>
        <v>2.7974822325400124E-3</v>
      </c>
      <c r="L94" s="67">
        <f t="shared" si="70"/>
        <v>-0.11728606037455146</v>
      </c>
      <c r="N94" s="48">
        <f t="shared" si="71"/>
        <v>1.3080220372634872</v>
      </c>
      <c r="O94" s="191">
        <f t="shared" si="72"/>
        <v>1.6090501800324333</v>
      </c>
      <c r="P94" s="67">
        <f t="shared" si="73"/>
        <v>0.23013996262534461</v>
      </c>
    </row>
    <row r="95" spans="1:16" ht="20.100000000000001" customHeight="1" thickBot="1" x14ac:dyDescent="0.3">
      <c r="A95" s="14" t="s">
        <v>17</v>
      </c>
      <c r="B95" s="25">
        <f>B96-SUM(B68:B94)</f>
        <v>12476.330000000191</v>
      </c>
      <c r="C95" s="188">
        <f>C96-SUM(C68:C94)</f>
        <v>13408.759999999951</v>
      </c>
      <c r="D95" s="345">
        <f t="shared" si="48"/>
        <v>2.5030404938346976E-2</v>
      </c>
      <c r="E95" s="295">
        <f t="shared" si="49"/>
        <v>2.6274038878396393E-2</v>
      </c>
      <c r="F95" s="67">
        <f t="shared" ref="F95" si="74">(C95-B95)/B95</f>
        <v>7.4735919937974224E-2</v>
      </c>
      <c r="H95" s="25">
        <f>H96-SUM(H68:H94)</f>
        <v>1966.4540000000197</v>
      </c>
      <c r="I95" s="188">
        <f>I96-SUM(I68:I94)</f>
        <v>2484.5210000000006</v>
      </c>
      <c r="J95" s="294">
        <f t="shared" si="50"/>
        <v>3.2117122887200721E-2</v>
      </c>
      <c r="K95" s="295">
        <f t="shared" si="51"/>
        <v>3.9575701097649775E-2</v>
      </c>
      <c r="L95" s="67">
        <f t="shared" ref="L95" si="75">(I95-H95)/H95</f>
        <v>0.26345238688521355</v>
      </c>
      <c r="N95" s="48">
        <f t="shared" ref="N95:N96" si="76">(H95/B95)*10</f>
        <v>1.5761477934616908</v>
      </c>
      <c r="O95" s="191">
        <f t="shared" ref="O95:O96" si="77">(I95/C95)*10</f>
        <v>1.8529088446657331</v>
      </c>
      <c r="P95" s="67">
        <f>(O95-N95)/N95</f>
        <v>0.1755933373457273</v>
      </c>
    </row>
    <row r="96" spans="1:16" ht="26.25" customHeight="1" thickBot="1" x14ac:dyDescent="0.3">
      <c r="A96" s="18" t="s">
        <v>18</v>
      </c>
      <c r="B96" s="23">
        <v>498446.99000000022</v>
      </c>
      <c r="C96" s="193">
        <v>510342.54999999987</v>
      </c>
      <c r="D96" s="341">
        <f>SUM(D68:D95)</f>
        <v>1.0000000000000002</v>
      </c>
      <c r="E96" s="342">
        <f>SUM(E68:E95)</f>
        <v>1</v>
      </c>
      <c r="F96" s="72">
        <f>(C96-B96)/B96</f>
        <v>2.3865245931166408E-2</v>
      </c>
      <c r="G96" s="2"/>
      <c r="H96" s="23">
        <v>61227.589000000022</v>
      </c>
      <c r="I96" s="193">
        <v>62778.950999999979</v>
      </c>
      <c r="J96" s="353">
        <f t="shared" si="50"/>
        <v>1</v>
      </c>
      <c r="K96" s="342">
        <f t="shared" si="51"/>
        <v>1</v>
      </c>
      <c r="L96" s="72">
        <f>(I96-H96)/H96</f>
        <v>2.5337630067386072E-2</v>
      </c>
      <c r="M96" s="2"/>
      <c r="N96" s="44">
        <f t="shared" si="76"/>
        <v>1.2283671128197602</v>
      </c>
      <c r="O96" s="198">
        <f t="shared" si="77"/>
        <v>1.2301335838056222</v>
      </c>
      <c r="P96" s="72">
        <f>(O96-N96)/N96</f>
        <v>1.4380643762165095E-3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7 J7:L28 D68:E74 D75 N7:O28 D28:E32 J29:K32 N39:O49 L57 J46:L49 J39:L45 J54:L56 J62:L62 J57:K61 D46:E51 D39:F45 D54:F57 F46:F49 P39:P49 J68:L78 D76:F78 N68:P78 F28 P28 D89:E90 D84:E88 J89:K90 J84:K86 D83:E83 D82:E82 J83:K83 J82:K82 F30 D59:F59 D58:E58 L61 N59:O59 P59 D80:F81 D79:E79 D93:E93 D91:E91 J81:L81 J79:K79 J87:K88 J95:L96 J91:K91 N95:P96 D92:E92 J92:K94 J80:K80 P54:P57 N54:O57 J51:K51 J50:K50 D95:F96 D94:E94 D61:F62 D60:E60 N61:O62 P61:P62 F32:F33 J52:K52 D52:E52 O53 J53:K53 D53:E5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6" t="s">
        <v>100</v>
      </c>
    </row>
    <row r="2" spans="1:18" ht="15.75" thickBot="1" x14ac:dyDescent="0.3"/>
    <row r="3" spans="1:18" x14ac:dyDescent="0.25">
      <c r="A3" s="440" t="s">
        <v>16</v>
      </c>
      <c r="B3" s="459"/>
      <c r="C3" s="459"/>
      <c r="D3" s="462" t="s">
        <v>1</v>
      </c>
      <c r="E3" s="458"/>
      <c r="F3" s="462" t="s">
        <v>116</v>
      </c>
      <c r="G3" s="458"/>
      <c r="H3" s="176" t="s">
        <v>0</v>
      </c>
      <c r="J3" s="464" t="s">
        <v>19</v>
      </c>
      <c r="K3" s="458"/>
      <c r="L3" s="456" t="s">
        <v>116</v>
      </c>
      <c r="M3" s="457"/>
      <c r="N3" s="176" t="s">
        <v>0</v>
      </c>
      <c r="P3" s="470" t="s">
        <v>22</v>
      </c>
      <c r="Q3" s="458"/>
      <c r="R3" s="176" t="s">
        <v>0</v>
      </c>
    </row>
    <row r="4" spans="1:18" x14ac:dyDescent="0.25">
      <c r="A4" s="460"/>
      <c r="B4" s="461"/>
      <c r="C4" s="461"/>
      <c r="D4" s="465" t="s">
        <v>174</v>
      </c>
      <c r="E4" s="467"/>
      <c r="F4" s="465" t="str">
        <f>D4</f>
        <v>jan-set</v>
      </c>
      <c r="G4" s="467"/>
      <c r="H4" s="177" t="s">
        <v>124</v>
      </c>
      <c r="J4" s="468" t="str">
        <f>D4</f>
        <v>jan-set</v>
      </c>
      <c r="K4" s="467"/>
      <c r="L4" s="469" t="str">
        <f>D4</f>
        <v>jan-set</v>
      </c>
      <c r="M4" s="455"/>
      <c r="N4" s="177" t="str">
        <f>H4</f>
        <v>2021/2020</v>
      </c>
      <c r="P4" s="468" t="str">
        <f>D4</f>
        <v>jan-set</v>
      </c>
      <c r="Q4" s="466"/>
      <c r="R4" s="177" t="str">
        <f>N4</f>
        <v>2021/2020</v>
      </c>
    </row>
    <row r="5" spans="1:18" ht="19.5" customHeight="1" thickBot="1" x14ac:dyDescent="0.3">
      <c r="A5" s="441"/>
      <c r="B5" s="472"/>
      <c r="C5" s="472"/>
      <c r="D5" s="120">
        <v>2020</v>
      </c>
      <c r="E5" s="209">
        <v>2021</v>
      </c>
      <c r="F5" s="120">
        <f>D5</f>
        <v>2020</v>
      </c>
      <c r="G5" s="180">
        <f>E5</f>
        <v>2021</v>
      </c>
      <c r="H5" s="221" t="s">
        <v>1</v>
      </c>
      <c r="J5" s="31">
        <f>D5</f>
        <v>2020</v>
      </c>
      <c r="K5" s="180">
        <f>E5</f>
        <v>2021</v>
      </c>
      <c r="L5" s="208">
        <f>F5</f>
        <v>2020</v>
      </c>
      <c r="M5" s="192">
        <f>G5</f>
        <v>2021</v>
      </c>
      <c r="N5" s="357">
        <v>1000</v>
      </c>
      <c r="P5" s="31">
        <f>D5</f>
        <v>2020</v>
      </c>
      <c r="Q5" s="180">
        <f>E5</f>
        <v>2021</v>
      </c>
      <c r="R5" s="221"/>
    </row>
    <row r="6" spans="1:18" ht="24" customHeight="1" x14ac:dyDescent="0.25">
      <c r="A6" s="210" t="s">
        <v>20</v>
      </c>
      <c r="B6" s="12"/>
      <c r="C6" s="12"/>
      <c r="D6" s="212">
        <v>8096.949999999998</v>
      </c>
      <c r="E6" s="213">
        <v>5732.1100000000006</v>
      </c>
      <c r="F6" s="346">
        <f>D6/D8</f>
        <v>0.52145131416589152</v>
      </c>
      <c r="G6" s="354">
        <f>E6/E8</f>
        <v>0.42676078253858235</v>
      </c>
      <c r="H6" s="219">
        <f>(E6-D6)/D6</f>
        <v>-0.2920655308480351</v>
      </c>
      <c r="I6" s="2"/>
      <c r="J6" s="217">
        <v>3554.5199999999968</v>
      </c>
      <c r="K6" s="213">
        <v>3476.8879999999981</v>
      </c>
      <c r="L6" s="345">
        <f>J6/J8</f>
        <v>0.49747533910566583</v>
      </c>
      <c r="M6" s="344">
        <f>K6/K8</f>
        <v>0.48791984104274772</v>
      </c>
      <c r="N6" s="219">
        <f>(K6-J6)/J6</f>
        <v>-2.18403610051424E-2</v>
      </c>
      <c r="P6" s="40">
        <f t="shared" ref="P6:Q8" si="0">(J6/D6)*10</f>
        <v>4.3899493018976257</v>
      </c>
      <c r="Q6" s="201">
        <f t="shared" si="0"/>
        <v>6.0656337718571312</v>
      </c>
      <c r="R6" s="219">
        <f>(Q6-P6)/P6</f>
        <v>0.38170929883749777</v>
      </c>
    </row>
    <row r="7" spans="1:18" ht="24" customHeight="1" thickBot="1" x14ac:dyDescent="0.3">
      <c r="A7" s="210" t="s">
        <v>21</v>
      </c>
      <c r="B7" s="12"/>
      <c r="C7" s="12"/>
      <c r="D7" s="214">
        <v>7430.7700000000032</v>
      </c>
      <c r="E7" s="215">
        <v>7699.5599999999995</v>
      </c>
      <c r="F7" s="346">
        <f>D7/D8</f>
        <v>0.47854868583410848</v>
      </c>
      <c r="G7" s="312">
        <f>E7/E8</f>
        <v>0.57323921746141759</v>
      </c>
      <c r="H7" s="70">
        <f t="shared" ref="H7:H8" si="1">(E7-D7)/D7</f>
        <v>3.6172563543212376E-2</v>
      </c>
      <c r="J7" s="217">
        <v>3590.5980000000036</v>
      </c>
      <c r="K7" s="215">
        <v>3649.0530000000008</v>
      </c>
      <c r="L7" s="345">
        <f>J7/J8</f>
        <v>0.50252466089433423</v>
      </c>
      <c r="M7" s="295">
        <f>K7/K8</f>
        <v>0.51208015895725234</v>
      </c>
      <c r="N7" s="124">
        <f t="shared" ref="N7:N8" si="2">(K7-J7)/J7</f>
        <v>1.6280017980291064E-2</v>
      </c>
      <c r="P7" s="40">
        <f t="shared" si="0"/>
        <v>4.8320672016493607</v>
      </c>
      <c r="Q7" s="201">
        <f t="shared" si="0"/>
        <v>4.7393006873120038</v>
      </c>
      <c r="R7" s="124">
        <f t="shared" ref="R7:R8" si="3">(Q7-P7)/P7</f>
        <v>-1.9198101033382202E-2</v>
      </c>
    </row>
    <row r="8" spans="1:18" ht="26.25" customHeight="1" thickBot="1" x14ac:dyDescent="0.3">
      <c r="A8" s="18" t="s">
        <v>12</v>
      </c>
      <c r="B8" s="211"/>
      <c r="C8" s="211"/>
      <c r="D8" s="216">
        <v>15527.720000000001</v>
      </c>
      <c r="E8" s="193">
        <v>13431.67</v>
      </c>
      <c r="F8" s="355">
        <f>SUM(F6:F7)</f>
        <v>1</v>
      </c>
      <c r="G8" s="356">
        <f>SUM(G6:G7)</f>
        <v>1</v>
      </c>
      <c r="H8" s="218">
        <f t="shared" si="1"/>
        <v>-0.13498762213641158</v>
      </c>
      <c r="I8" s="2"/>
      <c r="J8" s="23">
        <v>7145.1180000000004</v>
      </c>
      <c r="K8" s="193">
        <v>7125.9409999999989</v>
      </c>
      <c r="L8" s="341">
        <f>SUM(L6:L7)</f>
        <v>1</v>
      </c>
      <c r="M8" s="342">
        <f>SUM(M6:M7)</f>
        <v>1</v>
      </c>
      <c r="N8" s="218">
        <f t="shared" si="2"/>
        <v>-2.6839304823239444E-3</v>
      </c>
      <c r="O8" s="2"/>
      <c r="P8" s="35">
        <f t="shared" si="0"/>
        <v>4.6015242418075539</v>
      </c>
      <c r="Q8" s="194">
        <f t="shared" si="0"/>
        <v>5.3053276323792939</v>
      </c>
      <c r="R8" s="218">
        <f t="shared" si="3"/>
        <v>0.15295005602214856</v>
      </c>
    </row>
  </sheetData>
  <mergeCells count="11">
    <mergeCell ref="A3:C5"/>
    <mergeCell ref="D3:E3"/>
    <mergeCell ref="F3:G3"/>
    <mergeCell ref="J3:K3"/>
    <mergeCell ref="L3:M3"/>
    <mergeCell ref="P3:Q3"/>
    <mergeCell ref="D4:E4"/>
    <mergeCell ref="F4:G4"/>
    <mergeCell ref="J4:K4"/>
    <mergeCell ref="L4:M4"/>
    <mergeCell ref="P4:Q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workbookViewId="0">
      <selection activeCell="K86" sqref="K86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103</v>
      </c>
    </row>
    <row r="3" spans="1:16" ht="8.25" customHeight="1" thickBot="1" x14ac:dyDescent="0.3"/>
    <row r="4" spans="1:16" x14ac:dyDescent="0.25">
      <c r="A4" s="475" t="s">
        <v>3</v>
      </c>
      <c r="B4" s="462" t="s">
        <v>1</v>
      </c>
      <c r="C4" s="458"/>
      <c r="D4" s="462" t="s">
        <v>116</v>
      </c>
      <c r="E4" s="458"/>
      <c r="F4" s="176" t="s">
        <v>0</v>
      </c>
      <c r="H4" s="473" t="s">
        <v>19</v>
      </c>
      <c r="I4" s="474"/>
      <c r="J4" s="462" t="s">
        <v>13</v>
      </c>
      <c r="K4" s="463"/>
      <c r="L4" s="176" t="s">
        <v>0</v>
      </c>
      <c r="N4" s="470" t="s">
        <v>22</v>
      </c>
      <c r="O4" s="458"/>
      <c r="P4" s="176" t="s">
        <v>0</v>
      </c>
    </row>
    <row r="5" spans="1:16" x14ac:dyDescent="0.25">
      <c r="A5" s="476"/>
      <c r="B5" s="465" t="s">
        <v>174</v>
      </c>
      <c r="C5" s="467"/>
      <c r="D5" s="465" t="str">
        <f>B5</f>
        <v>jan-set</v>
      </c>
      <c r="E5" s="467"/>
      <c r="F5" s="177" t="s">
        <v>124</v>
      </c>
      <c r="H5" s="468" t="str">
        <f>B5</f>
        <v>jan-set</v>
      </c>
      <c r="I5" s="467"/>
      <c r="J5" s="465" t="str">
        <f>B5</f>
        <v>jan-set</v>
      </c>
      <c r="K5" s="466"/>
      <c r="L5" s="177" t="str">
        <f>F5</f>
        <v>2021/2020</v>
      </c>
      <c r="N5" s="468" t="str">
        <f>B5</f>
        <v>jan-set</v>
      </c>
      <c r="O5" s="466"/>
      <c r="P5" s="177" t="str">
        <f>L5</f>
        <v>2021/2020</v>
      </c>
    </row>
    <row r="6" spans="1:16" ht="19.5" customHeight="1" thickBot="1" x14ac:dyDescent="0.3">
      <c r="A6" s="477"/>
      <c r="B6" s="120">
        <f>'6'!E6</f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159</v>
      </c>
      <c r="B7" s="46">
        <v>2289.1599999999989</v>
      </c>
      <c r="C7" s="195">
        <v>2131.5099999999998</v>
      </c>
      <c r="D7" s="345">
        <f>B7/$B$33</f>
        <v>0.14742409059411166</v>
      </c>
      <c r="E7" s="344">
        <f>C7/$C$33</f>
        <v>0.15869285055395194</v>
      </c>
      <c r="F7" s="67">
        <f>(C7-B7)/B7</f>
        <v>-6.886805640496918E-2</v>
      </c>
      <c r="H7" s="46">
        <v>1511.4240000000007</v>
      </c>
      <c r="I7" s="195">
        <v>1438.8440000000003</v>
      </c>
      <c r="J7" s="345">
        <f>H7/$H$33</f>
        <v>0.21153240576292809</v>
      </c>
      <c r="K7" s="344">
        <f>I7/$I$33</f>
        <v>0.20191635041603631</v>
      </c>
      <c r="L7" s="67">
        <f>(I7-H7)/H7</f>
        <v>-4.8020939193767168E-2</v>
      </c>
      <c r="N7" s="40">
        <f t="shared" ref="N7:N33" si="0">(H7/B7)*10</f>
        <v>6.6025266910133027</v>
      </c>
      <c r="O7" s="200">
        <f t="shared" ref="O7:O33" si="1">(I7/C7)*10</f>
        <v>6.7503506903556652</v>
      </c>
      <c r="P7" s="76">
        <f>(O7-N7)/N7</f>
        <v>2.2389004431222621E-2</v>
      </c>
    </row>
    <row r="8" spans="1:16" ht="20.100000000000001" customHeight="1" x14ac:dyDescent="0.25">
      <c r="A8" s="14" t="s">
        <v>181</v>
      </c>
      <c r="B8" s="25">
        <v>915.97</v>
      </c>
      <c r="C8" s="188">
        <v>1282.5899999999999</v>
      </c>
      <c r="D8" s="345">
        <f t="shared" ref="D8:D32" si="2">B8/$B$33</f>
        <v>5.8989342929934345E-2</v>
      </c>
      <c r="E8" s="295">
        <f t="shared" ref="E8:E32" si="3">C8/$C$33</f>
        <v>9.5489987469912524E-2</v>
      </c>
      <c r="F8" s="67">
        <f t="shared" ref="F8:F33" si="4">(C8-B8)/B8</f>
        <v>0.40025328340447819</v>
      </c>
      <c r="H8" s="25">
        <v>485.85699999999997</v>
      </c>
      <c r="I8" s="188">
        <v>707.24600000000009</v>
      </c>
      <c r="J8" s="345">
        <f t="shared" ref="J8:J32" si="5">H8/$H$33</f>
        <v>6.799845712834976E-2</v>
      </c>
      <c r="K8" s="295">
        <f t="shared" ref="K8:K32" si="6">I8/$I$33</f>
        <v>9.9249488593857293E-2</v>
      </c>
      <c r="L8" s="67">
        <f t="shared" ref="L8:L31" si="7">(I8-H8)/H8</f>
        <v>0.45566699666774407</v>
      </c>
      <c r="N8" s="40">
        <f t="shared" si="0"/>
        <v>5.3042894417939443</v>
      </c>
      <c r="O8" s="201">
        <f t="shared" si="1"/>
        <v>5.5142017324320332</v>
      </c>
      <c r="P8" s="67">
        <f t="shared" ref="P8:P64" si="8">(O8-N8)/N8</f>
        <v>3.9574064149692244E-2</v>
      </c>
    </row>
    <row r="9" spans="1:16" ht="20.100000000000001" customHeight="1" x14ac:dyDescent="0.25">
      <c r="A9" s="14" t="s">
        <v>183</v>
      </c>
      <c r="B9" s="25">
        <v>567.44000000000005</v>
      </c>
      <c r="C9" s="188">
        <v>767.5</v>
      </c>
      <c r="D9" s="345">
        <f t="shared" si="2"/>
        <v>3.6543678015832338E-2</v>
      </c>
      <c r="E9" s="295">
        <f t="shared" si="3"/>
        <v>5.71410703211142E-2</v>
      </c>
      <c r="F9" s="67">
        <f t="shared" si="4"/>
        <v>0.35256591005216398</v>
      </c>
      <c r="H9" s="25">
        <v>601.29299999999989</v>
      </c>
      <c r="I9" s="188">
        <v>669.46699999999998</v>
      </c>
      <c r="J9" s="345">
        <f t="shared" si="5"/>
        <v>8.4154383454548981E-2</v>
      </c>
      <c r="K9" s="295">
        <f t="shared" si="6"/>
        <v>9.3947872989686543E-2</v>
      </c>
      <c r="L9" s="67">
        <f t="shared" si="7"/>
        <v>0.11337900158491801</v>
      </c>
      <c r="N9" s="40">
        <f t="shared" ref="N9:N15" si="9">(H9/B9)*10</f>
        <v>10.596591710136751</v>
      </c>
      <c r="O9" s="201">
        <f t="shared" ref="O9:O15" si="10">(I9/C9)*10</f>
        <v>8.7226970684039085</v>
      </c>
      <c r="P9" s="67">
        <f t="shared" ref="P9:P15" si="11">(O9-N9)/N9</f>
        <v>-0.17683937373375122</v>
      </c>
    </row>
    <row r="10" spans="1:16" ht="20.100000000000001" customHeight="1" x14ac:dyDescent="0.25">
      <c r="A10" s="14" t="s">
        <v>153</v>
      </c>
      <c r="B10" s="25">
        <v>2810.4300000000007</v>
      </c>
      <c r="C10" s="188">
        <v>1184.0300000000002</v>
      </c>
      <c r="D10" s="345">
        <f t="shared" si="2"/>
        <v>0.18099437650859246</v>
      </c>
      <c r="E10" s="295">
        <f t="shared" si="3"/>
        <v>8.8152106178904052E-2</v>
      </c>
      <c r="F10" s="67">
        <f t="shared" si="4"/>
        <v>-0.57870147984472131</v>
      </c>
      <c r="H10" s="25">
        <v>817.56700000000012</v>
      </c>
      <c r="I10" s="188">
        <v>632.66999999999985</v>
      </c>
      <c r="J10" s="345">
        <f t="shared" si="5"/>
        <v>0.11442316278051677</v>
      </c>
      <c r="K10" s="295">
        <f t="shared" si="6"/>
        <v>8.8784063746808986E-2</v>
      </c>
      <c r="L10" s="67">
        <f t="shared" si="7"/>
        <v>-0.22615516526474314</v>
      </c>
      <c r="N10" s="40">
        <f t="shared" si="9"/>
        <v>2.909045946705664</v>
      </c>
      <c r="O10" s="201">
        <f t="shared" si="10"/>
        <v>5.3433612324012039</v>
      </c>
      <c r="P10" s="67">
        <f t="shared" si="11"/>
        <v>0.8368088130241701</v>
      </c>
    </row>
    <row r="11" spans="1:16" ht="20.100000000000001" customHeight="1" x14ac:dyDescent="0.25">
      <c r="A11" s="14" t="s">
        <v>155</v>
      </c>
      <c r="B11" s="25">
        <v>161.00999999999996</v>
      </c>
      <c r="C11" s="188">
        <v>369.48999999999995</v>
      </c>
      <c r="D11" s="345">
        <f t="shared" si="2"/>
        <v>1.0369197795941709E-2</v>
      </c>
      <c r="E11" s="295">
        <f t="shared" si="3"/>
        <v>2.7508865241626688E-2</v>
      </c>
      <c r="F11" s="67">
        <f t="shared" si="4"/>
        <v>1.2948264082976215</v>
      </c>
      <c r="H11" s="25">
        <v>117.89700000000002</v>
      </c>
      <c r="I11" s="188">
        <v>556.13100000000009</v>
      </c>
      <c r="J11" s="345">
        <f t="shared" si="5"/>
        <v>1.6500357306905227E-2</v>
      </c>
      <c r="K11" s="295">
        <f t="shared" si="6"/>
        <v>7.8043166509517842E-2</v>
      </c>
      <c r="L11" s="67">
        <f t="shared" si="7"/>
        <v>3.7170920379653425</v>
      </c>
      <c r="N11" s="40">
        <f t="shared" si="9"/>
        <v>7.3223402273150757</v>
      </c>
      <c r="O11" s="201">
        <f t="shared" si="10"/>
        <v>15.051313973314572</v>
      </c>
      <c r="P11" s="67">
        <f t="shared" si="11"/>
        <v>1.0555332729784292</v>
      </c>
    </row>
    <row r="12" spans="1:16" ht="20.100000000000001" customHeight="1" x14ac:dyDescent="0.25">
      <c r="A12" s="14" t="s">
        <v>186</v>
      </c>
      <c r="B12" s="25">
        <v>1251.8000000000004</v>
      </c>
      <c r="C12" s="188">
        <v>749.09</v>
      </c>
      <c r="D12" s="345">
        <f t="shared" si="2"/>
        <v>8.0617115713060294E-2</v>
      </c>
      <c r="E12" s="295">
        <f t="shared" si="3"/>
        <v>5.5770429142467021E-2</v>
      </c>
      <c r="F12" s="67">
        <f t="shared" si="4"/>
        <v>-0.40158971081642453</v>
      </c>
      <c r="H12" s="25">
        <v>773.423</v>
      </c>
      <c r="I12" s="188">
        <v>249.31200000000001</v>
      </c>
      <c r="J12" s="345">
        <f t="shared" si="5"/>
        <v>0.10824495830579708</v>
      </c>
      <c r="K12" s="295">
        <f t="shared" si="6"/>
        <v>3.4986537216628651E-2</v>
      </c>
      <c r="L12" s="67">
        <f t="shared" si="7"/>
        <v>-0.67765116889464105</v>
      </c>
      <c r="N12" s="40">
        <f t="shared" si="9"/>
        <v>6.1784869787505965</v>
      </c>
      <c r="O12" s="201">
        <f t="shared" si="10"/>
        <v>3.3281982138327839</v>
      </c>
      <c r="P12" s="67">
        <f t="shared" si="11"/>
        <v>-0.46132471828793808</v>
      </c>
    </row>
    <row r="13" spans="1:16" ht="20.100000000000001" customHeight="1" x14ac:dyDescent="0.25">
      <c r="A13" s="14" t="s">
        <v>160</v>
      </c>
      <c r="B13" s="25">
        <v>348.33</v>
      </c>
      <c r="C13" s="188">
        <v>180.51999999999998</v>
      </c>
      <c r="D13" s="345">
        <f t="shared" si="2"/>
        <v>2.2432784723063016E-2</v>
      </c>
      <c r="E13" s="295">
        <f t="shared" si="3"/>
        <v>1.3439877543149882E-2</v>
      </c>
      <c r="F13" s="67">
        <f t="shared" si="4"/>
        <v>-0.48175580627565817</v>
      </c>
      <c r="H13" s="25">
        <v>194.59400000000002</v>
      </c>
      <c r="I13" s="188">
        <v>223.15299999999999</v>
      </c>
      <c r="J13" s="345">
        <f t="shared" si="5"/>
        <v>2.7234539723486734E-2</v>
      </c>
      <c r="K13" s="295">
        <f t="shared" si="6"/>
        <v>3.1315583443646246E-2</v>
      </c>
      <c r="L13" s="67">
        <f t="shared" si="7"/>
        <v>0.14676197621714937</v>
      </c>
      <c r="N13" s="40">
        <f t="shared" si="9"/>
        <v>5.5864840811873808</v>
      </c>
      <c r="O13" s="201">
        <f t="shared" si="10"/>
        <v>12.361677376467984</v>
      </c>
      <c r="P13" s="67">
        <f t="shared" si="11"/>
        <v>1.212783066561709</v>
      </c>
    </row>
    <row r="14" spans="1:16" ht="20.100000000000001" customHeight="1" x14ac:dyDescent="0.25">
      <c r="A14" s="14" t="s">
        <v>185</v>
      </c>
      <c r="B14" s="25">
        <v>303.95000000000005</v>
      </c>
      <c r="C14" s="188">
        <v>344.96</v>
      </c>
      <c r="D14" s="345">
        <f t="shared" si="2"/>
        <v>1.9574670331510363E-2</v>
      </c>
      <c r="E14" s="295">
        <f t="shared" si="3"/>
        <v>2.5682584518529714E-2</v>
      </c>
      <c r="F14" s="67">
        <f t="shared" si="4"/>
        <v>0.13492350715578197</v>
      </c>
      <c r="H14" s="25">
        <v>166.74200000000002</v>
      </c>
      <c r="I14" s="188">
        <v>215.14599999999996</v>
      </c>
      <c r="J14" s="345">
        <f t="shared" si="5"/>
        <v>2.3336493533066924E-2</v>
      </c>
      <c r="K14" s="295">
        <f t="shared" si="6"/>
        <v>3.0191942369435832E-2</v>
      </c>
      <c r="L14" s="67">
        <f t="shared" si="7"/>
        <v>0.29029278765997729</v>
      </c>
      <c r="N14" s="40">
        <f t="shared" si="9"/>
        <v>5.4858364862641888</v>
      </c>
      <c r="O14" s="201">
        <f t="shared" si="10"/>
        <v>6.2368390538033394</v>
      </c>
      <c r="P14" s="67">
        <f t="shared" si="11"/>
        <v>0.13689846013813242</v>
      </c>
    </row>
    <row r="15" spans="1:16" ht="20.100000000000001" customHeight="1" x14ac:dyDescent="0.25">
      <c r="A15" s="14" t="s">
        <v>182</v>
      </c>
      <c r="B15" s="25">
        <v>969.74000000000012</v>
      </c>
      <c r="C15" s="188">
        <v>429.23</v>
      </c>
      <c r="D15" s="345">
        <f t="shared" si="2"/>
        <v>6.2452182290767752E-2</v>
      </c>
      <c r="E15" s="295">
        <f t="shared" si="3"/>
        <v>3.1956562363429121E-2</v>
      </c>
      <c r="F15" s="67">
        <f t="shared" si="4"/>
        <v>-0.55737620393095055</v>
      </c>
      <c r="H15" s="25">
        <v>328.57199999999995</v>
      </c>
      <c r="I15" s="188">
        <v>201.97700000000003</v>
      </c>
      <c r="J15" s="345">
        <f t="shared" si="5"/>
        <v>4.5985524661734077E-2</v>
      </c>
      <c r="K15" s="295">
        <f t="shared" si="6"/>
        <v>2.834390573820356E-2</v>
      </c>
      <c r="L15" s="67">
        <f t="shared" si="7"/>
        <v>-0.38528846036789482</v>
      </c>
      <c r="N15" s="40">
        <f t="shared" si="9"/>
        <v>3.3882483964774051</v>
      </c>
      <c r="O15" s="201">
        <f t="shared" si="10"/>
        <v>4.7055657805838367</v>
      </c>
      <c r="P15" s="67">
        <f t="shared" si="11"/>
        <v>0.38879008560174677</v>
      </c>
    </row>
    <row r="16" spans="1:16" ht="20.100000000000001" customHeight="1" x14ac:dyDescent="0.25">
      <c r="A16" s="14" t="s">
        <v>184</v>
      </c>
      <c r="B16" s="25">
        <v>332.16999999999996</v>
      </c>
      <c r="C16" s="188">
        <v>430.32000000000005</v>
      </c>
      <c r="D16" s="345">
        <f t="shared" si="2"/>
        <v>2.1392065287112339E-2</v>
      </c>
      <c r="E16" s="295">
        <f t="shared" si="3"/>
        <v>3.2037713850920996E-2</v>
      </c>
      <c r="F16" s="67">
        <f t="shared" si="4"/>
        <v>0.29548122949092365</v>
      </c>
      <c r="H16" s="25">
        <v>143.48400000000001</v>
      </c>
      <c r="I16" s="188">
        <v>198.16200000000001</v>
      </c>
      <c r="J16" s="345">
        <f t="shared" si="5"/>
        <v>2.0081403834058452E-2</v>
      </c>
      <c r="K16" s="295">
        <f t="shared" si="6"/>
        <v>2.7808537847843533E-2</v>
      </c>
      <c r="L16" s="67">
        <f t="shared" si="7"/>
        <v>0.38107384795517268</v>
      </c>
      <c r="N16" s="40">
        <f t="shared" ref="N16:N19" si="12">(H16/B16)*10</f>
        <v>4.3195953879037852</v>
      </c>
      <c r="O16" s="201">
        <f t="shared" ref="O16:O19" si="13">(I16/C16)*10</f>
        <v>4.6049916341327375</v>
      </c>
      <c r="P16" s="67">
        <f t="shared" ref="P16:P19" si="14">(O16-N16)/N16</f>
        <v>6.6070134028791416E-2</v>
      </c>
    </row>
    <row r="17" spans="1:16" ht="20.100000000000001" customHeight="1" x14ac:dyDescent="0.25">
      <c r="A17" s="14" t="s">
        <v>189</v>
      </c>
      <c r="B17" s="25">
        <v>532.80999999999995</v>
      </c>
      <c r="C17" s="188">
        <v>668.7</v>
      </c>
      <c r="D17" s="345">
        <f t="shared" si="2"/>
        <v>3.431347293743061E-2</v>
      </c>
      <c r="E17" s="295">
        <f t="shared" si="3"/>
        <v>4.9785320812676309E-2</v>
      </c>
      <c r="F17" s="67">
        <f t="shared" si="4"/>
        <v>0.25504401193671311</v>
      </c>
      <c r="H17" s="25">
        <v>155.083</v>
      </c>
      <c r="I17" s="188">
        <v>195.93599999999998</v>
      </c>
      <c r="J17" s="345">
        <f t="shared" si="5"/>
        <v>2.1704750012526041E-2</v>
      </c>
      <c r="K17" s="295">
        <f t="shared" si="6"/>
        <v>2.7496158051266487E-2</v>
      </c>
      <c r="L17" s="67">
        <f t="shared" si="7"/>
        <v>0.26342668119652046</v>
      </c>
      <c r="N17" s="40">
        <f t="shared" si="12"/>
        <v>2.9106623374185925</v>
      </c>
      <c r="O17" s="201">
        <f t="shared" si="13"/>
        <v>2.9301031852848807</v>
      </c>
      <c r="P17" s="67">
        <f t="shared" si="14"/>
        <v>6.6791835027933486E-3</v>
      </c>
    </row>
    <row r="18" spans="1:16" ht="20.100000000000001" customHeight="1" x14ac:dyDescent="0.25">
      <c r="A18" s="14" t="s">
        <v>190</v>
      </c>
      <c r="B18" s="25">
        <v>406.87999999999994</v>
      </c>
      <c r="C18" s="188">
        <v>274.15999999999997</v>
      </c>
      <c r="D18" s="345">
        <f t="shared" si="2"/>
        <v>2.6203460649728356E-2</v>
      </c>
      <c r="E18" s="295">
        <f t="shared" si="3"/>
        <v>2.0411460376855595E-2</v>
      </c>
      <c r="F18" s="67">
        <f t="shared" si="4"/>
        <v>-0.32618953991348798</v>
      </c>
      <c r="H18" s="25">
        <v>147.04300000000001</v>
      </c>
      <c r="I18" s="188">
        <v>166.17199999999997</v>
      </c>
      <c r="J18" s="345">
        <f t="shared" si="5"/>
        <v>2.0579506174705591E-2</v>
      </c>
      <c r="K18" s="295">
        <f t="shared" si="6"/>
        <v>2.3319306180053966E-2</v>
      </c>
      <c r="L18" s="67">
        <f t="shared" si="7"/>
        <v>0.13009119781288439</v>
      </c>
      <c r="N18" s="40">
        <f t="shared" si="12"/>
        <v>3.6139156508061356</v>
      </c>
      <c r="O18" s="201">
        <f t="shared" si="13"/>
        <v>6.06113218558506</v>
      </c>
      <c r="P18" s="67">
        <f t="shared" si="14"/>
        <v>0.67716481823061858</v>
      </c>
    </row>
    <row r="19" spans="1:16" ht="20.100000000000001" customHeight="1" x14ac:dyDescent="0.25">
      <c r="A19" s="14" t="s">
        <v>157</v>
      </c>
      <c r="B19" s="25">
        <v>275.52</v>
      </c>
      <c r="C19" s="188">
        <v>758.94999999999993</v>
      </c>
      <c r="D19" s="345">
        <f t="shared" si="2"/>
        <v>1.7743751175317433E-2</v>
      </c>
      <c r="E19" s="295">
        <f t="shared" si="3"/>
        <v>5.6504515075191684E-2</v>
      </c>
      <c r="F19" s="67">
        <f t="shared" si="4"/>
        <v>1.7546094657375144</v>
      </c>
      <c r="H19" s="25">
        <v>114.95400000000001</v>
      </c>
      <c r="I19" s="188">
        <v>161.05199999999999</v>
      </c>
      <c r="J19" s="345">
        <f t="shared" si="5"/>
        <v>1.60884676782105E-2</v>
      </c>
      <c r="K19" s="295">
        <f t="shared" si="6"/>
        <v>2.2600804581458082E-2</v>
      </c>
      <c r="L19" s="67">
        <f t="shared" si="7"/>
        <v>0.40101257894462117</v>
      </c>
      <c r="N19" s="40">
        <f t="shared" si="12"/>
        <v>4.1722560975609762</v>
      </c>
      <c r="O19" s="201">
        <f t="shared" si="13"/>
        <v>2.1220370248369456</v>
      </c>
      <c r="P19" s="67">
        <f t="shared" si="14"/>
        <v>-0.49139339119728309</v>
      </c>
    </row>
    <row r="20" spans="1:16" ht="20.100000000000001" customHeight="1" x14ac:dyDescent="0.25">
      <c r="A20" s="14" t="s">
        <v>188</v>
      </c>
      <c r="B20" s="25">
        <v>171.02000000000004</v>
      </c>
      <c r="C20" s="188">
        <v>138.75</v>
      </c>
      <c r="D20" s="345">
        <f t="shared" si="2"/>
        <v>1.1013851357443339E-2</v>
      </c>
      <c r="E20" s="295">
        <f t="shared" si="3"/>
        <v>1.0330063201374065E-2</v>
      </c>
      <c r="F20" s="67">
        <f t="shared" si="4"/>
        <v>-0.1886913811250148</v>
      </c>
      <c r="H20" s="25">
        <v>117.13199999999999</v>
      </c>
      <c r="I20" s="188">
        <v>113</v>
      </c>
      <c r="J20" s="345">
        <f t="shared" si="5"/>
        <v>1.6393291195470814E-2</v>
      </c>
      <c r="K20" s="295">
        <f t="shared" si="6"/>
        <v>1.5857554812760868E-2</v>
      </c>
      <c r="L20" s="67">
        <f t="shared" si="7"/>
        <v>-3.5276440255438232E-2</v>
      </c>
      <c r="N20" s="40">
        <f t="shared" ref="N20:N31" si="15">(H20/B20)*10</f>
        <v>6.8490235060226858</v>
      </c>
      <c r="O20" s="201">
        <f t="shared" ref="O20:O31" si="16">(I20/C20)*10</f>
        <v>8.1441441441441444</v>
      </c>
      <c r="P20" s="67">
        <f t="shared" ref="P20:P31" si="17">(O20-N20)/N20</f>
        <v>0.18909566261272059</v>
      </c>
    </row>
    <row r="21" spans="1:16" ht="20.100000000000001" customHeight="1" x14ac:dyDescent="0.25">
      <c r="A21" s="14" t="s">
        <v>201</v>
      </c>
      <c r="B21" s="25">
        <v>25</v>
      </c>
      <c r="C21" s="188">
        <v>24.159999999999986</v>
      </c>
      <c r="D21" s="345">
        <f t="shared" si="2"/>
        <v>1.6100238798741865E-3</v>
      </c>
      <c r="E21" s="295">
        <f t="shared" si="3"/>
        <v>1.7987338878933138E-3</v>
      </c>
      <c r="F21" s="67">
        <f t="shared" si="4"/>
        <v>-3.360000000000056E-2</v>
      </c>
      <c r="H21" s="25">
        <v>112.883</v>
      </c>
      <c r="I21" s="188">
        <v>107.081</v>
      </c>
      <c r="J21" s="345">
        <f t="shared" si="5"/>
        <v>1.5798619420980875E-2</v>
      </c>
      <c r="K21" s="295">
        <f t="shared" si="6"/>
        <v>1.5026927671727846E-2</v>
      </c>
      <c r="L21" s="67">
        <f t="shared" si="7"/>
        <v>-5.13983505045046E-2</v>
      </c>
      <c r="N21" s="40">
        <f t="shared" si="15"/>
        <v>45.153199999999998</v>
      </c>
      <c r="O21" s="201">
        <f t="shared" si="16"/>
        <v>44.321605960264925</v>
      </c>
      <c r="P21" s="67">
        <f t="shared" si="17"/>
        <v>-1.8417167326680566E-2</v>
      </c>
    </row>
    <row r="22" spans="1:16" ht="20.100000000000001" customHeight="1" x14ac:dyDescent="0.25">
      <c r="A22" s="14" t="s">
        <v>156</v>
      </c>
      <c r="B22" s="25">
        <v>672.83999999999992</v>
      </c>
      <c r="C22" s="188">
        <v>186.01999999999998</v>
      </c>
      <c r="D22" s="345">
        <f t="shared" si="2"/>
        <v>4.3331538693381903E-2</v>
      </c>
      <c r="E22" s="295">
        <f t="shared" si="3"/>
        <v>1.3849357525907052E-2</v>
      </c>
      <c r="F22" s="67">
        <f t="shared" si="4"/>
        <v>-0.72353011117056065</v>
      </c>
      <c r="H22" s="25">
        <v>247.55100000000004</v>
      </c>
      <c r="I22" s="188">
        <v>95.521000000000015</v>
      </c>
      <c r="J22" s="345">
        <f t="shared" si="5"/>
        <v>3.4646173793071035E-2</v>
      </c>
      <c r="K22" s="295">
        <f t="shared" si="6"/>
        <v>1.3404685781148062E-2</v>
      </c>
      <c r="L22" s="67">
        <f t="shared" si="7"/>
        <v>-0.61413607701039385</v>
      </c>
      <c r="N22" s="40">
        <f t="shared" si="15"/>
        <v>3.6791956482967731</v>
      </c>
      <c r="O22" s="201">
        <f t="shared" si="16"/>
        <v>5.1349854854316757</v>
      </c>
      <c r="P22" s="67">
        <f t="shared" si="17"/>
        <v>0.3956815500716408</v>
      </c>
    </row>
    <row r="23" spans="1:16" ht="20.100000000000001" customHeight="1" x14ac:dyDescent="0.25">
      <c r="A23" s="14" t="s">
        <v>191</v>
      </c>
      <c r="B23" s="25">
        <v>289.27000000000004</v>
      </c>
      <c r="C23" s="188">
        <v>470.34000000000003</v>
      </c>
      <c r="D23" s="345">
        <f t="shared" si="2"/>
        <v>1.8629264309248241E-2</v>
      </c>
      <c r="E23" s="295">
        <f t="shared" si="3"/>
        <v>3.5017239107274077E-2</v>
      </c>
      <c r="F23" s="67">
        <f t="shared" si="4"/>
        <v>0.6259549901476128</v>
      </c>
      <c r="H23" s="25">
        <v>62.740000000000009</v>
      </c>
      <c r="I23" s="188">
        <v>92.759999999999991</v>
      </c>
      <c r="J23" s="345">
        <f t="shared" si="5"/>
        <v>8.7808206946337394E-3</v>
      </c>
      <c r="K23" s="295">
        <f t="shared" si="6"/>
        <v>1.3017228180811486E-2</v>
      </c>
      <c r="L23" s="67">
        <f t="shared" si="7"/>
        <v>0.47848262671342012</v>
      </c>
      <c r="N23" s="40">
        <f t="shared" si="15"/>
        <v>2.1689079406782592</v>
      </c>
      <c r="O23" s="201">
        <f t="shared" si="16"/>
        <v>1.9721903303992852</v>
      </c>
      <c r="P23" s="67">
        <f t="shared" si="17"/>
        <v>-9.069892114344727E-2</v>
      </c>
    </row>
    <row r="24" spans="1:16" ht="20.100000000000001" customHeight="1" x14ac:dyDescent="0.25">
      <c r="A24" s="14" t="s">
        <v>154</v>
      </c>
      <c r="B24" s="25">
        <v>390.96</v>
      </c>
      <c r="C24" s="188">
        <v>188.27</v>
      </c>
      <c r="D24" s="345">
        <f t="shared" si="2"/>
        <v>2.5178197443024478E-2</v>
      </c>
      <c r="E24" s="295">
        <f t="shared" si="3"/>
        <v>1.4016872064307715E-2</v>
      </c>
      <c r="F24" s="67">
        <f t="shared" si="4"/>
        <v>-0.51844178432576216</v>
      </c>
      <c r="H24" s="25">
        <v>166.98699999999999</v>
      </c>
      <c r="I24" s="188">
        <v>89.534000000000006</v>
      </c>
      <c r="J24" s="345">
        <f t="shared" si="5"/>
        <v>2.3370782679866177E-2</v>
      </c>
      <c r="K24" s="295">
        <f t="shared" si="6"/>
        <v>1.2564516040758688E-2</v>
      </c>
      <c r="L24" s="67">
        <f t="shared" si="7"/>
        <v>-0.46382652541814628</v>
      </c>
      <c r="N24" s="40">
        <f t="shared" si="15"/>
        <v>4.2712042152649889</v>
      </c>
      <c r="O24" s="201">
        <f t="shared" si="16"/>
        <v>4.7556169331279543</v>
      </c>
      <c r="P24" s="67">
        <f t="shared" si="17"/>
        <v>0.1134136167340601</v>
      </c>
    </row>
    <row r="25" spans="1:16" ht="20.100000000000001" customHeight="1" x14ac:dyDescent="0.25">
      <c r="A25" s="14" t="s">
        <v>192</v>
      </c>
      <c r="B25" s="25">
        <v>9.57</v>
      </c>
      <c r="C25" s="188">
        <v>203.62</v>
      </c>
      <c r="D25" s="345">
        <f t="shared" si="2"/>
        <v>6.1631714121583863E-4</v>
      </c>
      <c r="E25" s="295">
        <f t="shared" si="3"/>
        <v>1.5159693470729999E-2</v>
      </c>
      <c r="F25" s="67">
        <f t="shared" si="4"/>
        <v>20.276907001044933</v>
      </c>
      <c r="H25" s="25">
        <v>7.6669999999999998</v>
      </c>
      <c r="I25" s="188">
        <v>85.224000000000004</v>
      </c>
      <c r="J25" s="345">
        <f t="shared" si="5"/>
        <v>1.0730403612648528E-3</v>
      </c>
      <c r="K25" s="295">
        <f t="shared" si="6"/>
        <v>1.1959683640378161E-2</v>
      </c>
      <c r="L25" s="67">
        <f t="shared" si="7"/>
        <v>10.115690622146865</v>
      </c>
      <c r="N25" s="40">
        <f t="shared" si="15"/>
        <v>8.0114942528735629</v>
      </c>
      <c r="O25" s="201">
        <f t="shared" si="16"/>
        <v>4.1854434731362344</v>
      </c>
      <c r="P25" s="67">
        <f t="shared" si="17"/>
        <v>-0.47757018341054175</v>
      </c>
    </row>
    <row r="26" spans="1:16" ht="20.100000000000001" customHeight="1" x14ac:dyDescent="0.25">
      <c r="A26" s="14" t="s">
        <v>213</v>
      </c>
      <c r="B26" s="25">
        <v>491.85</v>
      </c>
      <c r="C26" s="188">
        <v>330.90000000000003</v>
      </c>
      <c r="D26" s="345">
        <f t="shared" si="2"/>
        <v>3.1675609812644751E-2</v>
      </c>
      <c r="E26" s="295">
        <f t="shared" si="3"/>
        <v>2.4635804780790478E-2</v>
      </c>
      <c r="F26" s="67">
        <f t="shared" si="4"/>
        <v>-0.32723391277828601</v>
      </c>
      <c r="H26" s="25">
        <v>112.91899999999998</v>
      </c>
      <c r="I26" s="188">
        <v>72.813999999999993</v>
      </c>
      <c r="J26" s="345">
        <f t="shared" si="5"/>
        <v>1.5803657826224848E-2</v>
      </c>
      <c r="K26" s="295">
        <f t="shared" si="6"/>
        <v>1.021815925784398E-2</v>
      </c>
      <c r="L26" s="67">
        <f t="shared" si="7"/>
        <v>-0.35516609250878944</v>
      </c>
      <c r="N26" s="40">
        <f t="shared" si="15"/>
        <v>2.2958015655179418</v>
      </c>
      <c r="O26" s="201">
        <f t="shared" si="16"/>
        <v>2.2004835297673009</v>
      </c>
      <c r="P26" s="67">
        <f t="shared" si="17"/>
        <v>-4.1518412210480735E-2</v>
      </c>
    </row>
    <row r="27" spans="1:16" ht="20.100000000000001" customHeight="1" x14ac:dyDescent="0.25">
      <c r="A27" s="14" t="s">
        <v>158</v>
      </c>
      <c r="B27" s="25">
        <v>392.64</v>
      </c>
      <c r="C27" s="188">
        <v>225.19000000000003</v>
      </c>
      <c r="D27" s="345">
        <f t="shared" si="2"/>
        <v>2.5286391047752023E-2</v>
      </c>
      <c r="E27" s="295">
        <f t="shared" si="3"/>
        <v>1.6765599512197665E-2</v>
      </c>
      <c r="F27" s="67">
        <f t="shared" si="4"/>
        <v>-0.42647208638956796</v>
      </c>
      <c r="H27" s="25">
        <v>104.35600000000001</v>
      </c>
      <c r="I27" s="188">
        <v>68.911000000000016</v>
      </c>
      <c r="J27" s="345">
        <f t="shared" si="5"/>
        <v>1.4605217156665578E-2</v>
      </c>
      <c r="K27" s="295">
        <f t="shared" si="6"/>
        <v>9.6704421212580917E-3</v>
      </c>
      <c r="L27" s="67">
        <f t="shared" si="7"/>
        <v>-0.33965464371957521</v>
      </c>
      <c r="N27" s="40">
        <f t="shared" si="15"/>
        <v>2.6578035859820703</v>
      </c>
      <c r="O27" s="201">
        <f t="shared" si="16"/>
        <v>3.0601270038634043</v>
      </c>
      <c r="P27" s="67">
        <f t="shared" si="17"/>
        <v>0.15137439801921015</v>
      </c>
    </row>
    <row r="28" spans="1:16" ht="20.100000000000001" customHeight="1" x14ac:dyDescent="0.25">
      <c r="A28" s="14" t="s">
        <v>210</v>
      </c>
      <c r="B28" s="25">
        <v>33.75</v>
      </c>
      <c r="C28" s="188">
        <v>211.28</v>
      </c>
      <c r="D28" s="345">
        <f t="shared" si="2"/>
        <v>2.173532237830152E-3</v>
      </c>
      <c r="E28" s="295">
        <f t="shared" si="3"/>
        <v>1.5729987410351802E-2</v>
      </c>
      <c r="F28" s="67">
        <f t="shared" si="4"/>
        <v>5.260148148148148</v>
      </c>
      <c r="H28" s="25">
        <v>10.329000000000001</v>
      </c>
      <c r="I28" s="188">
        <v>59.519999999999996</v>
      </c>
      <c r="J28" s="345">
        <f t="shared" si="5"/>
        <v>1.4456024379163512E-3</v>
      </c>
      <c r="K28" s="295">
        <f t="shared" si="6"/>
        <v>8.3525810836772279E-3</v>
      </c>
      <c r="L28" s="67">
        <f t="shared" si="7"/>
        <v>4.7624164972407774</v>
      </c>
      <c r="N28" s="40">
        <f t="shared" si="15"/>
        <v>3.0604444444444443</v>
      </c>
      <c r="O28" s="201">
        <f t="shared" si="16"/>
        <v>2.8171147292692162</v>
      </c>
      <c r="P28" s="67">
        <f t="shared" si="17"/>
        <v>-7.9507966765068716E-2</v>
      </c>
    </row>
    <row r="29" spans="1:16" ht="20.100000000000001" customHeight="1" x14ac:dyDescent="0.25">
      <c r="A29" s="14" t="s">
        <v>161</v>
      </c>
      <c r="B29" s="25">
        <v>75.179999999999993</v>
      </c>
      <c r="C29" s="188">
        <v>144.95000000000002</v>
      </c>
      <c r="D29" s="345">
        <f t="shared" si="2"/>
        <v>4.8416638115576531E-3</v>
      </c>
      <c r="E29" s="295">
        <f t="shared" si="3"/>
        <v>1.0791658818300331E-2</v>
      </c>
      <c r="F29" s="67">
        <f t="shared" si="4"/>
        <v>0.92803937217345078</v>
      </c>
      <c r="H29" s="25">
        <v>31.189000000000004</v>
      </c>
      <c r="I29" s="188">
        <v>59.061999999999991</v>
      </c>
      <c r="J29" s="345">
        <f t="shared" si="5"/>
        <v>4.3650783653957871E-3</v>
      </c>
      <c r="K29" s="295">
        <f t="shared" si="6"/>
        <v>8.2883088703653296E-3</v>
      </c>
      <c r="L29" s="67">
        <f t="shared" si="7"/>
        <v>0.89368046426624714</v>
      </c>
      <c r="N29" s="40">
        <f t="shared" si="15"/>
        <v>4.1485767491354091</v>
      </c>
      <c r="O29" s="201">
        <f t="shared" si="16"/>
        <v>4.0746464298033791</v>
      </c>
      <c r="P29" s="67">
        <f t="shared" si="17"/>
        <v>-1.7820646405405795E-2</v>
      </c>
    </row>
    <row r="30" spans="1:16" ht="20.100000000000001" customHeight="1" x14ac:dyDescent="0.25">
      <c r="A30" s="14" t="s">
        <v>225</v>
      </c>
      <c r="B30" s="25">
        <v>81.31</v>
      </c>
      <c r="C30" s="188">
        <v>118.66</v>
      </c>
      <c r="D30" s="345">
        <f t="shared" si="2"/>
        <v>5.2364416669028043E-3</v>
      </c>
      <c r="E30" s="295">
        <f t="shared" si="3"/>
        <v>8.8343445007210575E-3</v>
      </c>
      <c r="F30" s="67">
        <f t="shared" si="4"/>
        <v>0.45935309310047956</v>
      </c>
      <c r="H30" s="25">
        <v>43.347000000000001</v>
      </c>
      <c r="I30" s="188">
        <v>50.628000000000007</v>
      </c>
      <c r="J30" s="345">
        <f t="shared" si="5"/>
        <v>6.0666597808461684E-3</v>
      </c>
      <c r="K30" s="295">
        <f t="shared" si="6"/>
        <v>7.1047458854907727E-3</v>
      </c>
      <c r="L30" s="67">
        <f t="shared" si="7"/>
        <v>0.16797010173714458</v>
      </c>
      <c r="N30" s="40">
        <f t="shared" si="15"/>
        <v>5.3310785881195422</v>
      </c>
      <c r="O30" s="201">
        <f t="shared" si="16"/>
        <v>4.2666441934940176</v>
      </c>
      <c r="P30" s="67">
        <f t="shared" si="17"/>
        <v>-0.19966586067548253</v>
      </c>
    </row>
    <row r="31" spans="1:16" ht="20.100000000000001" customHeight="1" x14ac:dyDescent="0.25">
      <c r="A31" s="14" t="s">
        <v>198</v>
      </c>
      <c r="B31" s="25">
        <v>100.94000000000001</v>
      </c>
      <c r="C31" s="188">
        <v>179.62</v>
      </c>
      <c r="D31" s="345">
        <f t="shared" si="2"/>
        <v>6.5006324173800161E-3</v>
      </c>
      <c r="E31" s="295">
        <f t="shared" si="3"/>
        <v>1.337287172778962E-2</v>
      </c>
      <c r="F31" s="67">
        <f t="shared" si="4"/>
        <v>0.77947295423023566</v>
      </c>
      <c r="H31" s="25">
        <v>26.449000000000005</v>
      </c>
      <c r="I31" s="188">
        <v>50.493000000000009</v>
      </c>
      <c r="J31" s="345">
        <f t="shared" si="5"/>
        <v>3.7016883416061169E-3</v>
      </c>
      <c r="K31" s="295">
        <f t="shared" si="6"/>
        <v>7.0858010191215456E-3</v>
      </c>
      <c r="L31" s="67">
        <f t="shared" si="7"/>
        <v>0.9090702862111989</v>
      </c>
      <c r="N31" s="40">
        <f t="shared" si="15"/>
        <v>2.6202694670101052</v>
      </c>
      <c r="O31" s="201">
        <f t="shared" si="16"/>
        <v>2.8111012136733109</v>
      </c>
      <c r="P31" s="67">
        <f t="shared" si="17"/>
        <v>7.2829054059450185E-2</v>
      </c>
    </row>
    <row r="32" spans="1:16" ht="20.100000000000001" customHeight="1" thickBot="1" x14ac:dyDescent="0.3">
      <c r="A32" s="14" t="s">
        <v>17</v>
      </c>
      <c r="B32" s="25">
        <f>B33-SUM(B7:B31)</f>
        <v>1628.1799999999967</v>
      </c>
      <c r="C32" s="188">
        <f>C33-SUM(C7:C31)</f>
        <v>1438.8599999999951</v>
      </c>
      <c r="D32" s="345">
        <f t="shared" si="2"/>
        <v>0.10485634722934191</v>
      </c>
      <c r="E32" s="295">
        <f t="shared" si="3"/>
        <v>0.1071244305436327</v>
      </c>
      <c r="F32" s="67">
        <f t="shared" si="4"/>
        <v>-0.11627707010281536</v>
      </c>
      <c r="H32" s="25">
        <f>H33-SUM(H7:H31)</f>
        <v>543.6359999999986</v>
      </c>
      <c r="I32" s="188">
        <f>I33-SUM(I7:I31)</f>
        <v>566.12500000000091</v>
      </c>
      <c r="J32" s="345">
        <f t="shared" si="5"/>
        <v>7.6084957589223692E-2</v>
      </c>
      <c r="K32" s="295">
        <f t="shared" si="6"/>
        <v>7.9445647950214693E-2</v>
      </c>
      <c r="L32" s="67">
        <f t="shared" ref="L32:L33" si="18">(I32-H32)/H32</f>
        <v>4.1367753423250789E-2</v>
      </c>
      <c r="N32" s="40">
        <f t="shared" si="0"/>
        <v>3.338918301416304</v>
      </c>
      <c r="O32" s="201">
        <f t="shared" si="1"/>
        <v>3.9345384540539237</v>
      </c>
      <c r="P32" s="67">
        <f t="shared" si="8"/>
        <v>0.17838715981309552</v>
      </c>
    </row>
    <row r="33" spans="1:16" ht="26.25" customHeight="1" thickBot="1" x14ac:dyDescent="0.3">
      <c r="A33" s="18" t="s">
        <v>18</v>
      </c>
      <c r="B33" s="23">
        <v>15527.719999999998</v>
      </c>
      <c r="C33" s="193">
        <v>13431.67</v>
      </c>
      <c r="D33" s="341">
        <f>SUM(D7:D32)</f>
        <v>1</v>
      </c>
      <c r="E33" s="342">
        <f>SUM(E7:E32)</f>
        <v>0.99999999999999989</v>
      </c>
      <c r="F33" s="72">
        <f t="shared" si="4"/>
        <v>-0.13498762213641138</v>
      </c>
      <c r="G33" s="2"/>
      <c r="H33" s="23">
        <v>7145.1179999999977</v>
      </c>
      <c r="I33" s="193">
        <v>7125.9410000000007</v>
      </c>
      <c r="J33" s="341">
        <f>SUM(J7:J32)</f>
        <v>1.0000000000000002</v>
      </c>
      <c r="K33" s="342">
        <f>SUM(K7:K32)</f>
        <v>1.0000000000000002</v>
      </c>
      <c r="L33" s="72">
        <f t="shared" si="18"/>
        <v>-2.6839304823233091E-3</v>
      </c>
      <c r="N33" s="35">
        <f t="shared" si="0"/>
        <v>4.6015242418075539</v>
      </c>
      <c r="O33" s="194">
        <f t="shared" si="1"/>
        <v>5.3053276323792957</v>
      </c>
      <c r="P33" s="72">
        <f t="shared" si="8"/>
        <v>0.15295005602214895</v>
      </c>
    </row>
    <row r="35" spans="1:16" ht="15.75" thickBot="1" x14ac:dyDescent="0.3"/>
    <row r="36" spans="1:16" x14ac:dyDescent="0.25">
      <c r="A36" s="475" t="s">
        <v>2</v>
      </c>
      <c r="B36" s="462" t="s">
        <v>1</v>
      </c>
      <c r="C36" s="458"/>
      <c r="D36" s="462" t="s">
        <v>116</v>
      </c>
      <c r="E36" s="458"/>
      <c r="F36" s="176" t="s">
        <v>0</v>
      </c>
      <c r="H36" s="473" t="s">
        <v>19</v>
      </c>
      <c r="I36" s="474"/>
      <c r="J36" s="462" t="s">
        <v>116</v>
      </c>
      <c r="K36" s="463"/>
      <c r="L36" s="176" t="s">
        <v>0</v>
      </c>
      <c r="N36" s="470" t="s">
        <v>22</v>
      </c>
      <c r="O36" s="458"/>
      <c r="P36" s="176" t="s">
        <v>0</v>
      </c>
    </row>
    <row r="37" spans="1:16" x14ac:dyDescent="0.25">
      <c r="A37" s="476"/>
      <c r="B37" s="465" t="str">
        <f>B5</f>
        <v>jan-set</v>
      </c>
      <c r="C37" s="467"/>
      <c r="D37" s="465" t="str">
        <f>B5</f>
        <v>jan-set</v>
      </c>
      <c r="E37" s="467"/>
      <c r="F37" s="177" t="str">
        <f>F5</f>
        <v>2021/2020</v>
      </c>
      <c r="H37" s="468" t="str">
        <f>B5</f>
        <v>jan-set</v>
      </c>
      <c r="I37" s="467"/>
      <c r="J37" s="465" t="str">
        <f>B5</f>
        <v>jan-set</v>
      </c>
      <c r="K37" s="466"/>
      <c r="L37" s="177" t="str">
        <f>F37</f>
        <v>2021/2020</v>
      </c>
      <c r="N37" s="468" t="str">
        <f>B5</f>
        <v>jan-set</v>
      </c>
      <c r="O37" s="466"/>
      <c r="P37" s="177" t="str">
        <f>P5</f>
        <v>2021/2020</v>
      </c>
    </row>
    <row r="38" spans="1:16" ht="19.5" customHeight="1" thickBot="1" x14ac:dyDescent="0.3">
      <c r="A38" s="477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159</v>
      </c>
      <c r="B39" s="46">
        <v>2289.1599999999989</v>
      </c>
      <c r="C39" s="195">
        <v>2131.5099999999998</v>
      </c>
      <c r="D39" s="345">
        <f t="shared" ref="D39:D55" si="19">B39/$B$56</f>
        <v>0.28271880152403045</v>
      </c>
      <c r="E39" s="344">
        <f t="shared" ref="E39:E55" si="20">C39/$C$56</f>
        <v>0.37185434333953821</v>
      </c>
      <c r="F39" s="67">
        <f>(C39-B39)/B39</f>
        <v>-6.886805640496918E-2</v>
      </c>
      <c r="H39" s="46">
        <v>1511.4240000000007</v>
      </c>
      <c r="I39" s="195">
        <v>1438.8440000000003</v>
      </c>
      <c r="J39" s="345">
        <f t="shared" ref="J39:J55" si="21">H39/$H$56</f>
        <v>0.42521184294925912</v>
      </c>
      <c r="K39" s="344">
        <f t="shared" ref="K39:K55" si="22">I39/$I$56</f>
        <v>0.41383098909139449</v>
      </c>
      <c r="L39" s="67">
        <f>(I39-H39)/H39</f>
        <v>-4.8020939193767168E-2</v>
      </c>
      <c r="N39" s="40">
        <f t="shared" ref="N39:N56" si="23">(H39/B39)*10</f>
        <v>6.6025266910133027</v>
      </c>
      <c r="O39" s="200">
        <f t="shared" ref="O39:O56" si="24">(I39/C39)*10</f>
        <v>6.7503506903556652</v>
      </c>
      <c r="P39" s="76">
        <f t="shared" si="8"/>
        <v>2.2389004431222621E-2</v>
      </c>
    </row>
    <row r="40" spans="1:16" ht="20.100000000000001" customHeight="1" x14ac:dyDescent="0.25">
      <c r="A40" s="45" t="s">
        <v>153</v>
      </c>
      <c r="B40" s="25">
        <v>2810.4300000000007</v>
      </c>
      <c r="C40" s="188">
        <v>1184.0300000000002</v>
      </c>
      <c r="D40" s="345">
        <f t="shared" si="19"/>
        <v>0.34709736382217993</v>
      </c>
      <c r="E40" s="295">
        <f t="shared" si="20"/>
        <v>0.20656093480411236</v>
      </c>
      <c r="F40" s="67">
        <f t="shared" ref="F40:F56" si="25">(C40-B40)/B40</f>
        <v>-0.57870147984472131</v>
      </c>
      <c r="H40" s="25">
        <v>817.56700000000012</v>
      </c>
      <c r="I40" s="188">
        <v>632.66999999999985</v>
      </c>
      <c r="J40" s="345">
        <f t="shared" si="21"/>
        <v>0.23000770849509922</v>
      </c>
      <c r="K40" s="295">
        <f t="shared" si="22"/>
        <v>0.181964446366981</v>
      </c>
      <c r="L40" s="67">
        <f t="shared" ref="L40:L56" si="26">(I40-H40)/H40</f>
        <v>-0.22615516526474314</v>
      </c>
      <c r="N40" s="40">
        <f t="shared" si="23"/>
        <v>2.909045946705664</v>
      </c>
      <c r="O40" s="201">
        <f t="shared" si="24"/>
        <v>5.3433612324012039</v>
      </c>
      <c r="P40" s="67">
        <f t="shared" si="8"/>
        <v>0.8368088130241701</v>
      </c>
    </row>
    <row r="41" spans="1:16" ht="20.100000000000001" customHeight="1" x14ac:dyDescent="0.25">
      <c r="A41" s="45" t="s">
        <v>155</v>
      </c>
      <c r="B41" s="25">
        <v>161.00999999999996</v>
      </c>
      <c r="C41" s="188">
        <v>369.48999999999995</v>
      </c>
      <c r="D41" s="345">
        <f t="shared" si="19"/>
        <v>1.9885265439455586E-2</v>
      </c>
      <c r="E41" s="295">
        <f t="shared" si="20"/>
        <v>6.445968413027664E-2</v>
      </c>
      <c r="F41" s="67">
        <f t="shared" si="25"/>
        <v>1.2948264082976215</v>
      </c>
      <c r="H41" s="25">
        <v>117.89700000000002</v>
      </c>
      <c r="I41" s="188">
        <v>556.13100000000009</v>
      </c>
      <c r="J41" s="345">
        <f t="shared" si="21"/>
        <v>3.3168191485770229E-2</v>
      </c>
      <c r="K41" s="295">
        <f t="shared" si="22"/>
        <v>0.15995079507881763</v>
      </c>
      <c r="L41" s="67">
        <f t="shared" si="26"/>
        <v>3.7170920379653425</v>
      </c>
      <c r="N41" s="40">
        <f t="shared" si="23"/>
        <v>7.3223402273150757</v>
      </c>
      <c r="O41" s="201">
        <f t="shared" si="24"/>
        <v>15.051313973314572</v>
      </c>
      <c r="P41" s="67">
        <f t="shared" si="8"/>
        <v>1.0555332729784292</v>
      </c>
    </row>
    <row r="42" spans="1:16" ht="20.100000000000001" customHeight="1" x14ac:dyDescent="0.25">
      <c r="A42" s="45" t="s">
        <v>160</v>
      </c>
      <c r="B42" s="25">
        <v>348.33</v>
      </c>
      <c r="C42" s="188">
        <v>180.51999999999998</v>
      </c>
      <c r="D42" s="345">
        <f t="shared" si="19"/>
        <v>4.3019902555900665E-2</v>
      </c>
      <c r="E42" s="295">
        <f t="shared" si="20"/>
        <v>3.1492766189064762E-2</v>
      </c>
      <c r="F42" s="67">
        <f t="shared" ref="F42:F44" si="27">(C42-B42)/B42</f>
        <v>-0.48175580627565817</v>
      </c>
      <c r="H42" s="25">
        <v>194.59400000000002</v>
      </c>
      <c r="I42" s="188">
        <v>223.15299999999999</v>
      </c>
      <c r="J42" s="345">
        <f t="shared" si="21"/>
        <v>5.4745507128951307E-2</v>
      </c>
      <c r="K42" s="295">
        <f t="shared" si="22"/>
        <v>6.4181820064379405E-2</v>
      </c>
      <c r="L42" s="67">
        <f t="shared" ref="L42:L54" si="28">(I42-H42)/H42</f>
        <v>0.14676197621714937</v>
      </c>
      <c r="N42" s="40">
        <f t="shared" si="23"/>
        <v>5.5864840811873808</v>
      </c>
      <c r="O42" s="201">
        <f t="shared" si="24"/>
        <v>12.361677376467984</v>
      </c>
      <c r="P42" s="67">
        <f t="shared" ref="P42:P45" si="29">(O42-N42)/N42</f>
        <v>1.212783066561709</v>
      </c>
    </row>
    <row r="43" spans="1:16" ht="20.100000000000001" customHeight="1" x14ac:dyDescent="0.25">
      <c r="A43" s="45" t="s">
        <v>157</v>
      </c>
      <c r="B43" s="25">
        <v>275.52</v>
      </c>
      <c r="C43" s="188">
        <v>758.94999999999993</v>
      </c>
      <c r="D43" s="345">
        <f t="shared" si="19"/>
        <v>3.4027627686968535E-2</v>
      </c>
      <c r="E43" s="295">
        <f t="shared" si="20"/>
        <v>0.13240325115882287</v>
      </c>
      <c r="F43" s="67">
        <f t="shared" si="27"/>
        <v>1.7546094657375144</v>
      </c>
      <c r="H43" s="25">
        <v>114.95400000000001</v>
      </c>
      <c r="I43" s="188">
        <v>161.05199999999999</v>
      </c>
      <c r="J43" s="345">
        <f t="shared" si="21"/>
        <v>3.23402315924513E-2</v>
      </c>
      <c r="K43" s="295">
        <f t="shared" si="22"/>
        <v>4.6320732793233489E-2</v>
      </c>
      <c r="L43" s="67">
        <f t="shared" si="28"/>
        <v>0.40101257894462117</v>
      </c>
      <c r="N43" s="40">
        <f t="shared" si="23"/>
        <v>4.1722560975609762</v>
      </c>
      <c r="O43" s="201">
        <f t="shared" si="24"/>
        <v>2.1220370248369456</v>
      </c>
      <c r="P43" s="67">
        <f t="shared" si="29"/>
        <v>-0.49139339119728309</v>
      </c>
    </row>
    <row r="44" spans="1:16" ht="20.100000000000001" customHeight="1" x14ac:dyDescent="0.25">
      <c r="A44" s="45" t="s">
        <v>156</v>
      </c>
      <c r="B44" s="25">
        <v>672.83999999999992</v>
      </c>
      <c r="C44" s="188">
        <v>186.01999999999998</v>
      </c>
      <c r="D44" s="345">
        <f t="shared" si="19"/>
        <v>8.3097956637993284E-2</v>
      </c>
      <c r="E44" s="295">
        <f t="shared" si="20"/>
        <v>3.2452273246675309E-2</v>
      </c>
      <c r="F44" s="67">
        <f t="shared" si="27"/>
        <v>-0.72353011117056065</v>
      </c>
      <c r="H44" s="25">
        <v>247.55100000000004</v>
      </c>
      <c r="I44" s="188">
        <v>95.521000000000015</v>
      </c>
      <c r="J44" s="345">
        <f t="shared" si="21"/>
        <v>6.9644002565747279E-2</v>
      </c>
      <c r="K44" s="295">
        <f t="shared" si="22"/>
        <v>2.7473131144862883E-2</v>
      </c>
      <c r="L44" s="67">
        <f t="shared" si="28"/>
        <v>-0.61413607701039385</v>
      </c>
      <c r="N44" s="40">
        <f t="shared" si="23"/>
        <v>3.6791956482967731</v>
      </c>
      <c r="O44" s="201">
        <f t="shared" si="24"/>
        <v>5.1349854854316757</v>
      </c>
      <c r="P44" s="67">
        <f t="shared" si="29"/>
        <v>0.3956815500716408</v>
      </c>
    </row>
    <row r="45" spans="1:16" ht="20.100000000000001" customHeight="1" x14ac:dyDescent="0.25">
      <c r="A45" s="45" t="s">
        <v>154</v>
      </c>
      <c r="B45" s="25">
        <v>390.96</v>
      </c>
      <c r="C45" s="188">
        <v>188.27</v>
      </c>
      <c r="D45" s="345">
        <f t="shared" si="19"/>
        <v>4.8284847998320335E-2</v>
      </c>
      <c r="E45" s="295">
        <f t="shared" si="20"/>
        <v>3.2844798861152359E-2</v>
      </c>
      <c r="F45" s="67">
        <f t="shared" ref="F45:F54" si="30">(C45-B45)/B45</f>
        <v>-0.51844178432576216</v>
      </c>
      <c r="H45" s="25">
        <v>166.98699999999999</v>
      </c>
      <c r="I45" s="188">
        <v>89.534000000000006</v>
      </c>
      <c r="J45" s="345">
        <f t="shared" si="21"/>
        <v>4.6978776318602783E-2</v>
      </c>
      <c r="K45" s="295">
        <f t="shared" si="22"/>
        <v>2.575118899429605E-2</v>
      </c>
      <c r="L45" s="67">
        <f t="shared" si="28"/>
        <v>-0.46382652541814628</v>
      </c>
      <c r="N45" s="40">
        <f t="shared" si="23"/>
        <v>4.2712042152649889</v>
      </c>
      <c r="O45" s="201">
        <f t="shared" si="24"/>
        <v>4.7556169331279543</v>
      </c>
      <c r="P45" s="67">
        <f t="shared" si="29"/>
        <v>0.1134136167340601</v>
      </c>
    </row>
    <row r="46" spans="1:16" ht="20.100000000000001" customHeight="1" x14ac:dyDescent="0.25">
      <c r="A46" s="45" t="s">
        <v>158</v>
      </c>
      <c r="B46" s="25">
        <v>392.64</v>
      </c>
      <c r="C46" s="188">
        <v>225.19000000000003</v>
      </c>
      <c r="D46" s="345">
        <f t="shared" si="19"/>
        <v>4.8492333532996978E-2</v>
      </c>
      <c r="E46" s="295">
        <f t="shared" si="20"/>
        <v>3.9285708055148992E-2</v>
      </c>
      <c r="F46" s="67">
        <f t="shared" si="30"/>
        <v>-0.42647208638956796</v>
      </c>
      <c r="H46" s="25">
        <v>104.35600000000001</v>
      </c>
      <c r="I46" s="188">
        <v>68.911000000000016</v>
      </c>
      <c r="J46" s="345">
        <f t="shared" si="21"/>
        <v>2.9358675714301789E-2</v>
      </c>
      <c r="K46" s="295">
        <f t="shared" si="22"/>
        <v>1.9819735349542469E-2</v>
      </c>
      <c r="L46" s="67">
        <f t="shared" si="28"/>
        <v>-0.33965464371957521</v>
      </c>
      <c r="N46" s="40">
        <f t="shared" ref="N46:N55" si="31">(H46/B46)*10</f>
        <v>2.6578035859820703</v>
      </c>
      <c r="O46" s="201">
        <f t="shared" ref="O46:O55" si="32">(I46/C46)*10</f>
        <v>3.0601270038634043</v>
      </c>
      <c r="P46" s="67">
        <f t="shared" ref="P46:P55" si="33">(O46-N46)/N46</f>
        <v>0.15137439801921015</v>
      </c>
    </row>
    <row r="47" spans="1:16" ht="20.100000000000001" customHeight="1" x14ac:dyDescent="0.25">
      <c r="A47" s="45" t="s">
        <v>161</v>
      </c>
      <c r="B47" s="25">
        <v>75.179999999999993</v>
      </c>
      <c r="C47" s="188">
        <v>144.95000000000002</v>
      </c>
      <c r="D47" s="345">
        <f t="shared" si="19"/>
        <v>9.2849776767795246E-3</v>
      </c>
      <c r="E47" s="295">
        <f t="shared" si="20"/>
        <v>2.5287372363754369E-2</v>
      </c>
      <c r="F47" s="67">
        <f t="shared" si="30"/>
        <v>0.92803937217345078</v>
      </c>
      <c r="H47" s="25">
        <v>31.189000000000004</v>
      </c>
      <c r="I47" s="188">
        <v>59.061999999999991</v>
      </c>
      <c r="J47" s="345">
        <f t="shared" si="21"/>
        <v>8.7744618120027453E-3</v>
      </c>
      <c r="K47" s="295">
        <f t="shared" si="22"/>
        <v>1.698702978065442E-2</v>
      </c>
      <c r="L47" s="67">
        <f t="shared" si="28"/>
        <v>0.89368046426624714</v>
      </c>
      <c r="N47" s="40">
        <f t="shared" si="31"/>
        <v>4.1485767491354091</v>
      </c>
      <c r="O47" s="201">
        <f t="shared" si="32"/>
        <v>4.0746464298033791</v>
      </c>
      <c r="P47" s="67">
        <f t="shared" si="33"/>
        <v>-1.7820646405405795E-2</v>
      </c>
    </row>
    <row r="48" spans="1:16" ht="20.100000000000001" customHeight="1" x14ac:dyDescent="0.25">
      <c r="A48" s="45" t="s">
        <v>162</v>
      </c>
      <c r="B48" s="25">
        <v>120.35000000000002</v>
      </c>
      <c r="C48" s="188">
        <v>65.389999999999986</v>
      </c>
      <c r="D48" s="345">
        <f t="shared" si="19"/>
        <v>1.4863621487103167E-2</v>
      </c>
      <c r="E48" s="295">
        <f t="shared" si="20"/>
        <v>1.1407666635846136E-2</v>
      </c>
      <c r="F48" s="67">
        <f t="shared" si="30"/>
        <v>-0.45666805151641071</v>
      </c>
      <c r="H48" s="25">
        <v>33.191000000000003</v>
      </c>
      <c r="I48" s="188">
        <v>25.214000000000002</v>
      </c>
      <c r="J48" s="345">
        <f t="shared" si="21"/>
        <v>9.337688351732442E-3</v>
      </c>
      <c r="K48" s="295">
        <f t="shared" si="22"/>
        <v>7.2518873199251752E-3</v>
      </c>
      <c r="L48" s="67">
        <f t="shared" ref="L48:L49" si="34">(I48-H48)/H48</f>
        <v>-0.24033623572655238</v>
      </c>
      <c r="N48" s="40">
        <f t="shared" ref="N48" si="35">(H48/B48)*10</f>
        <v>2.7578728707935185</v>
      </c>
      <c r="O48" s="201">
        <f t="shared" ref="O48" si="36">(I48/C48)*10</f>
        <v>3.8559412754243776</v>
      </c>
      <c r="P48" s="67">
        <f t="shared" ref="P48" si="37">(O48-N48)/N48</f>
        <v>0.39815773100335605</v>
      </c>
    </row>
    <row r="49" spans="1:16" ht="20.100000000000001" customHeight="1" x14ac:dyDescent="0.25">
      <c r="A49" s="45" t="s">
        <v>196</v>
      </c>
      <c r="B49" s="25">
        <v>22.48</v>
      </c>
      <c r="C49" s="188">
        <v>68.740000000000009</v>
      </c>
      <c r="D49" s="345">
        <f t="shared" si="19"/>
        <v>2.7763540592445294E-3</v>
      </c>
      <c r="E49" s="295">
        <f t="shared" si="20"/>
        <v>1.1992093661845293E-2</v>
      </c>
      <c r="F49" s="67">
        <f t="shared" si="30"/>
        <v>2.0578291814946623</v>
      </c>
      <c r="H49" s="25">
        <v>8.4320000000000004</v>
      </c>
      <c r="I49" s="188">
        <v>24.881</v>
      </c>
      <c r="J49" s="345">
        <f t="shared" si="21"/>
        <v>2.3721909005997993E-3</v>
      </c>
      <c r="K49" s="295">
        <f t="shared" si="22"/>
        <v>7.1561120174132731E-3</v>
      </c>
      <c r="L49" s="67">
        <f t="shared" si="34"/>
        <v>1.9507827324478175</v>
      </c>
      <c r="N49" s="40">
        <f t="shared" ref="N49" si="38">(H49/B49)*10</f>
        <v>3.7508896797153026</v>
      </c>
      <c r="O49" s="201">
        <f t="shared" ref="O49" si="39">(I49/C49)*10</f>
        <v>3.6195810299679949</v>
      </c>
      <c r="P49" s="67">
        <f t="shared" ref="P49" si="40">(O49-N49)/N49</f>
        <v>-3.5007334515174064E-2</v>
      </c>
    </row>
    <row r="50" spans="1:16" ht="20.100000000000001" customHeight="1" x14ac:dyDescent="0.25">
      <c r="A50" s="45" t="s">
        <v>195</v>
      </c>
      <c r="B50" s="25"/>
      <c r="C50" s="188">
        <v>65.22</v>
      </c>
      <c r="D50" s="345">
        <f t="shared" si="19"/>
        <v>0</v>
      </c>
      <c r="E50" s="295">
        <f t="shared" si="20"/>
        <v>1.1378009144974541E-2</v>
      </c>
      <c r="F50" s="67"/>
      <c r="H50" s="25"/>
      <c r="I50" s="188">
        <v>24.628</v>
      </c>
      <c r="J50" s="345">
        <f t="shared" si="21"/>
        <v>0</v>
      </c>
      <c r="K50" s="295">
        <f t="shared" si="22"/>
        <v>7.0833457965859123E-3</v>
      </c>
      <c r="L50" s="67"/>
      <c r="N50" s="40"/>
      <c r="O50" s="201">
        <f t="shared" ref="O50" si="41">(I50/C50)*10</f>
        <v>3.7761422876418278</v>
      </c>
      <c r="P50" s="67"/>
    </row>
    <row r="51" spans="1:16" ht="20.100000000000001" customHeight="1" x14ac:dyDescent="0.25">
      <c r="A51" s="45" t="s">
        <v>166</v>
      </c>
      <c r="B51" s="25">
        <v>22.09</v>
      </c>
      <c r="C51" s="188">
        <v>52.419999999999995</v>
      </c>
      <c r="D51" s="345">
        <f t="shared" si="19"/>
        <v>2.7281877744088816E-3</v>
      </c>
      <c r="E51" s="295">
        <f t="shared" si="20"/>
        <v>9.1449745381718094E-3</v>
      </c>
      <c r="F51" s="67">
        <f t="shared" si="30"/>
        <v>1.3730194658216386</v>
      </c>
      <c r="H51" s="25">
        <v>11.571</v>
      </c>
      <c r="I51" s="188">
        <v>20.100000000000001</v>
      </c>
      <c r="J51" s="345">
        <f t="shared" si="21"/>
        <v>3.2552918537524047E-3</v>
      </c>
      <c r="K51" s="295">
        <f t="shared" si="22"/>
        <v>5.7810317732408991E-3</v>
      </c>
      <c r="L51" s="67">
        <f t="shared" si="28"/>
        <v>0.73710137412496779</v>
      </c>
      <c r="N51" s="40">
        <f t="shared" ref="N51:N54" si="42">(H51/B51)*10</f>
        <v>5.238116794929832</v>
      </c>
      <c r="O51" s="201">
        <f t="shared" ref="O51:O54" si="43">(I51/C51)*10</f>
        <v>3.8344143456695923</v>
      </c>
      <c r="P51" s="67">
        <f t="shared" ref="P51:P54" si="44">(O51-N51)/N51</f>
        <v>-0.26797845565775386</v>
      </c>
    </row>
    <row r="52" spans="1:16" ht="20.100000000000001" customHeight="1" x14ac:dyDescent="0.25">
      <c r="A52" s="45" t="s">
        <v>167</v>
      </c>
      <c r="B52" s="25">
        <v>49.97</v>
      </c>
      <c r="C52" s="188">
        <v>47.800000000000004</v>
      </c>
      <c r="D52" s="345">
        <f t="shared" si="19"/>
        <v>6.1714596236854598E-3</v>
      </c>
      <c r="E52" s="295">
        <f t="shared" si="20"/>
        <v>8.3389886097789499E-3</v>
      </c>
      <c r="F52" s="67">
        <f t="shared" si="30"/>
        <v>-4.3426055633379923E-2</v>
      </c>
      <c r="H52" s="25">
        <v>16.616</v>
      </c>
      <c r="I52" s="188">
        <v>17.439999999999998</v>
      </c>
      <c r="J52" s="345">
        <f t="shared" si="21"/>
        <v>4.6746114805937223E-3</v>
      </c>
      <c r="K52" s="295">
        <f t="shared" si="22"/>
        <v>5.0159798072299134E-3</v>
      </c>
      <c r="L52" s="67">
        <f t="shared" si="28"/>
        <v>4.9590755897929592E-2</v>
      </c>
      <c r="N52" s="40">
        <f t="shared" si="42"/>
        <v>3.3251951170702423</v>
      </c>
      <c r="O52" s="201">
        <f t="shared" si="43"/>
        <v>3.6485355648535558</v>
      </c>
      <c r="P52" s="67">
        <f t="shared" si="44"/>
        <v>9.7239541259822912E-2</v>
      </c>
    </row>
    <row r="53" spans="1:16" ht="20.100000000000001" customHeight="1" x14ac:dyDescent="0.25">
      <c r="A53" s="45" t="s">
        <v>169</v>
      </c>
      <c r="B53" s="25">
        <v>28.930000000000003</v>
      </c>
      <c r="C53" s="188">
        <v>27.63</v>
      </c>
      <c r="D53" s="345">
        <f t="shared" si="19"/>
        <v>3.572950308449477E-3</v>
      </c>
      <c r="E53" s="295">
        <f t="shared" si="20"/>
        <v>4.8202145457780822E-3</v>
      </c>
      <c r="F53" s="67">
        <f t="shared" si="30"/>
        <v>-4.4936052540615418E-2</v>
      </c>
      <c r="H53" s="25">
        <v>12.101000000000001</v>
      </c>
      <c r="I53" s="188">
        <v>13.734000000000002</v>
      </c>
      <c r="J53" s="345">
        <f t="shared" si="21"/>
        <v>3.4043977808536734E-3</v>
      </c>
      <c r="K53" s="295">
        <f t="shared" si="22"/>
        <v>3.9500840981935579E-3</v>
      </c>
      <c r="L53" s="67">
        <f t="shared" si="28"/>
        <v>0.13494752499793411</v>
      </c>
      <c r="N53" s="40">
        <f t="shared" si="42"/>
        <v>4.1828551676460419</v>
      </c>
      <c r="O53" s="201">
        <f t="shared" si="43"/>
        <v>4.9706840390879483</v>
      </c>
      <c r="P53" s="67">
        <f t="shared" si="44"/>
        <v>0.18834715520051526</v>
      </c>
    </row>
    <row r="54" spans="1:16" ht="20.100000000000001" customHeight="1" x14ac:dyDescent="0.25">
      <c r="A54" s="45" t="s">
        <v>163</v>
      </c>
      <c r="B54" s="25">
        <v>67.37</v>
      </c>
      <c r="C54" s="188">
        <v>6.7700000000000005</v>
      </c>
      <c r="D54" s="345">
        <f t="shared" si="19"/>
        <v>8.320416947122062E-3</v>
      </c>
      <c r="E54" s="295">
        <f t="shared" si="20"/>
        <v>1.1810659600042571E-3</v>
      </c>
      <c r="F54" s="67">
        <f t="shared" si="30"/>
        <v>-0.89951016773044379</v>
      </c>
      <c r="H54" s="25">
        <v>29.760999999999999</v>
      </c>
      <c r="I54" s="188">
        <v>5.4980000000000002</v>
      </c>
      <c r="J54" s="345">
        <f t="shared" si="21"/>
        <v>8.3727198046431011E-3</v>
      </c>
      <c r="K54" s="295">
        <f t="shared" si="22"/>
        <v>1.5812991387700727E-3</v>
      </c>
      <c r="L54" s="67">
        <f t="shared" si="28"/>
        <v>-0.81526158395215209</v>
      </c>
      <c r="N54" s="40">
        <f t="shared" si="42"/>
        <v>4.4175449012913752</v>
      </c>
      <c r="O54" s="201">
        <f t="shared" si="43"/>
        <v>8.1211225997045791</v>
      </c>
      <c r="P54" s="67">
        <f t="shared" si="44"/>
        <v>0.83837918598870198</v>
      </c>
    </row>
    <row r="55" spans="1:16" ht="20.100000000000001" customHeight="1" thickBot="1" x14ac:dyDescent="0.3">
      <c r="A55" s="14" t="s">
        <v>17</v>
      </c>
      <c r="B55" s="25">
        <f>B56-SUM(B39:B54)</f>
        <v>369.69000000000051</v>
      </c>
      <c r="C55" s="188">
        <f>C56-SUM(C39:C54)</f>
        <v>29.209999999997308</v>
      </c>
      <c r="D55" s="345">
        <f t="shared" si="19"/>
        <v>4.5657932925360835E-2</v>
      </c>
      <c r="E55" s="295">
        <f t="shared" si="20"/>
        <v>5.0958547550548254E-3</v>
      </c>
      <c r="F55" s="67">
        <f t="shared" ref="F55" si="45">(C55-B55)/B55</f>
        <v>-0.92098785468907118</v>
      </c>
      <c r="H55" s="25">
        <f>H56-SUM(H39:H54)</f>
        <v>136.32899999999972</v>
      </c>
      <c r="I55" s="188">
        <f>I56-SUM(I39:I54)</f>
        <v>20.514999999999418</v>
      </c>
      <c r="J55" s="345">
        <f t="shared" si="21"/>
        <v>3.835370176563916E-2</v>
      </c>
      <c r="K55" s="295">
        <f t="shared" si="22"/>
        <v>5.9003913844792866E-3</v>
      </c>
      <c r="L55" s="67">
        <f t="shared" ref="L55" si="46">(I55-H55)/H55</f>
        <v>-0.8495184443515359</v>
      </c>
      <c r="N55" s="40">
        <f t="shared" si="31"/>
        <v>3.6876572263247458</v>
      </c>
      <c r="O55" s="201">
        <f t="shared" si="32"/>
        <v>7.0232796987337585</v>
      </c>
      <c r="P55" s="67">
        <f t="shared" si="33"/>
        <v>0.90453701840759648</v>
      </c>
    </row>
    <row r="56" spans="1:16" ht="26.25" customHeight="1" thickBot="1" x14ac:dyDescent="0.3">
      <c r="A56" s="18" t="s">
        <v>18</v>
      </c>
      <c r="B56" s="47">
        <v>8096.9500000000025</v>
      </c>
      <c r="C56" s="199">
        <v>5732.1099999999988</v>
      </c>
      <c r="D56" s="351">
        <f>SUM(D39:D55)</f>
        <v>0.99999999999999967</v>
      </c>
      <c r="E56" s="352">
        <f>SUM(E39:E55)</f>
        <v>0.99999999999999956</v>
      </c>
      <c r="F56" s="72">
        <f t="shared" si="25"/>
        <v>-0.29206553084803577</v>
      </c>
      <c r="G56" s="2"/>
      <c r="H56" s="47">
        <v>3554.5200000000004</v>
      </c>
      <c r="I56" s="199">
        <v>3476.8879999999999</v>
      </c>
      <c r="J56" s="351">
        <f>SUM(J39:J55)</f>
        <v>1</v>
      </c>
      <c r="K56" s="352">
        <f>SUM(K39:K55)</f>
        <v>0.99999999999999989</v>
      </c>
      <c r="L56" s="72">
        <f t="shared" si="26"/>
        <v>-2.1840361005142892E-2</v>
      </c>
      <c r="M56" s="2"/>
      <c r="N56" s="35">
        <f t="shared" si="23"/>
        <v>4.3899493018976274</v>
      </c>
      <c r="O56" s="194">
        <f t="shared" si="24"/>
        <v>6.0656337718571365</v>
      </c>
      <c r="P56" s="72">
        <f t="shared" si="8"/>
        <v>0.38170929883749843</v>
      </c>
    </row>
    <row r="58" spans="1:16" ht="15.75" thickBot="1" x14ac:dyDescent="0.3"/>
    <row r="59" spans="1:16" x14ac:dyDescent="0.25">
      <c r="A59" s="475" t="s">
        <v>15</v>
      </c>
      <c r="B59" s="462" t="s">
        <v>1</v>
      </c>
      <c r="C59" s="458"/>
      <c r="D59" s="462" t="s">
        <v>116</v>
      </c>
      <c r="E59" s="458"/>
      <c r="F59" s="176" t="s">
        <v>0</v>
      </c>
      <c r="H59" s="473" t="s">
        <v>19</v>
      </c>
      <c r="I59" s="474"/>
      <c r="J59" s="462" t="s">
        <v>116</v>
      </c>
      <c r="K59" s="463"/>
      <c r="L59" s="176" t="s">
        <v>0</v>
      </c>
      <c r="N59" s="470" t="s">
        <v>22</v>
      </c>
      <c r="O59" s="458"/>
      <c r="P59" s="176" t="s">
        <v>0</v>
      </c>
    </row>
    <row r="60" spans="1:16" x14ac:dyDescent="0.25">
      <c r="A60" s="476"/>
      <c r="B60" s="465" t="str">
        <f>B5</f>
        <v>jan-set</v>
      </c>
      <c r="C60" s="467"/>
      <c r="D60" s="465" t="str">
        <f>B5</f>
        <v>jan-set</v>
      </c>
      <c r="E60" s="467"/>
      <c r="F60" s="177" t="str">
        <f>F37</f>
        <v>2021/2020</v>
      </c>
      <c r="H60" s="468" t="str">
        <f>B5</f>
        <v>jan-set</v>
      </c>
      <c r="I60" s="467"/>
      <c r="J60" s="465" t="str">
        <f>B5</f>
        <v>jan-set</v>
      </c>
      <c r="K60" s="466"/>
      <c r="L60" s="177" t="str">
        <f>L37</f>
        <v>2021/2020</v>
      </c>
      <c r="N60" s="468" t="str">
        <f>B5</f>
        <v>jan-set</v>
      </c>
      <c r="O60" s="466"/>
      <c r="P60" s="177" t="str">
        <f>P37</f>
        <v>2021/2020</v>
      </c>
    </row>
    <row r="61" spans="1:16" ht="19.5" customHeight="1" thickBot="1" x14ac:dyDescent="0.3">
      <c r="A61" s="477"/>
      <c r="B61" s="120">
        <f>B6</f>
        <v>2020</v>
      </c>
      <c r="C61" s="180">
        <f>C6</f>
        <v>2021</v>
      </c>
      <c r="D61" s="120">
        <f>B6</f>
        <v>2020</v>
      </c>
      <c r="E61" s="180">
        <f>C6</f>
        <v>2021</v>
      </c>
      <c r="F61" s="178" t="s">
        <v>1</v>
      </c>
      <c r="H61" s="31">
        <f>B6</f>
        <v>2020</v>
      </c>
      <c r="I61" s="180">
        <f>C6</f>
        <v>2021</v>
      </c>
      <c r="J61" s="120">
        <f>B6</f>
        <v>2020</v>
      </c>
      <c r="K61" s="180">
        <f>C6</f>
        <v>2021</v>
      </c>
      <c r="L61" s="357">
        <v>1000</v>
      </c>
      <c r="N61" s="31">
        <f>B6</f>
        <v>2020</v>
      </c>
      <c r="O61" s="180">
        <f>C6</f>
        <v>2021</v>
      </c>
      <c r="P61" s="178"/>
    </row>
    <row r="62" spans="1:16" ht="20.100000000000001" customHeight="1" x14ac:dyDescent="0.25">
      <c r="A62" s="45" t="s">
        <v>181</v>
      </c>
      <c r="B62" s="46">
        <v>915.97</v>
      </c>
      <c r="C62" s="195">
        <v>1282.5899999999999</v>
      </c>
      <c r="D62" s="345">
        <f t="shared" ref="D62:D83" si="47">B62/$B$84</f>
        <v>0.12326717150443357</v>
      </c>
      <c r="E62" s="344">
        <f t="shared" ref="E62:E83" si="48">C62/$C$84</f>
        <v>0.16657964870719882</v>
      </c>
      <c r="F62" s="67">
        <f t="shared" ref="F62:F82" si="49">(C62-B62)/B62</f>
        <v>0.40025328340447819</v>
      </c>
      <c r="H62" s="25">
        <v>485.85699999999997</v>
      </c>
      <c r="I62" s="195">
        <v>707.24600000000009</v>
      </c>
      <c r="J62" s="343">
        <f t="shared" ref="J62:J84" si="50">H62/$H$84</f>
        <v>0.1353136719844438</v>
      </c>
      <c r="K62" s="344">
        <f t="shared" ref="K62:K84" si="51">I62/$I$84</f>
        <v>0.19381631343803457</v>
      </c>
      <c r="L62" s="67">
        <f t="shared" ref="L62:L82" si="52">(I62-H62)/H62</f>
        <v>0.45566699666774407</v>
      </c>
      <c r="N62" s="48">
        <f t="shared" ref="N62" si="53">(H62/B62)*10</f>
        <v>5.3042894417939443</v>
      </c>
      <c r="O62" s="191">
        <f t="shared" ref="O62" si="54">(I62/C62)*10</f>
        <v>5.5142017324320332</v>
      </c>
      <c r="P62" s="67">
        <f t="shared" ref="P62" si="55">(O62-N62)/N62</f>
        <v>3.9574064149692244E-2</v>
      </c>
    </row>
    <row r="63" spans="1:16" ht="20.100000000000001" customHeight="1" x14ac:dyDescent="0.25">
      <c r="A63" s="45" t="s">
        <v>183</v>
      </c>
      <c r="B63" s="25">
        <v>567.44000000000005</v>
      </c>
      <c r="C63" s="188">
        <v>767.5</v>
      </c>
      <c r="D63" s="345">
        <f t="shared" si="47"/>
        <v>7.6363553171474821E-2</v>
      </c>
      <c r="E63" s="295">
        <f t="shared" si="48"/>
        <v>9.9681020733652301E-2</v>
      </c>
      <c r="F63" s="67">
        <f t="shared" si="49"/>
        <v>0.35256591005216398</v>
      </c>
      <c r="H63" s="25">
        <v>601.29299999999989</v>
      </c>
      <c r="I63" s="188">
        <v>669.46699999999998</v>
      </c>
      <c r="J63" s="294">
        <f t="shared" si="50"/>
        <v>0.16746319136812304</v>
      </c>
      <c r="K63" s="295">
        <f t="shared" si="51"/>
        <v>0.18346321634681662</v>
      </c>
      <c r="L63" s="67">
        <f t="shared" si="52"/>
        <v>0.11337900158491801</v>
      </c>
      <c r="N63" s="48">
        <f t="shared" ref="N63:N64" si="56">(H63/B63)*10</f>
        <v>10.596591710136751</v>
      </c>
      <c r="O63" s="191">
        <f t="shared" ref="O63:O64" si="57">(I63/C63)*10</f>
        <v>8.7226970684039085</v>
      </c>
      <c r="P63" s="67">
        <f t="shared" si="8"/>
        <v>-0.17683937373375122</v>
      </c>
    </row>
    <row r="64" spans="1:16" ht="20.100000000000001" customHeight="1" x14ac:dyDescent="0.25">
      <c r="A64" s="45" t="s">
        <v>186</v>
      </c>
      <c r="B64" s="25">
        <v>1251.8000000000004</v>
      </c>
      <c r="C64" s="188">
        <v>749.09</v>
      </c>
      <c r="D64" s="345">
        <f t="shared" si="47"/>
        <v>0.16846168028346997</v>
      </c>
      <c r="E64" s="295">
        <f t="shared" si="48"/>
        <v>9.7289975011559088E-2</v>
      </c>
      <c r="F64" s="67">
        <f t="shared" si="49"/>
        <v>-0.40158971081642453</v>
      </c>
      <c r="H64" s="25">
        <v>773.423</v>
      </c>
      <c r="I64" s="188">
        <v>249.31200000000001</v>
      </c>
      <c r="J64" s="294">
        <f t="shared" si="50"/>
        <v>0.21540228117990373</v>
      </c>
      <c r="K64" s="295">
        <f t="shared" si="51"/>
        <v>6.8322383917142362E-2</v>
      </c>
      <c r="L64" s="67">
        <f t="shared" si="52"/>
        <v>-0.67765116889464105</v>
      </c>
      <c r="N64" s="48">
        <f t="shared" si="56"/>
        <v>6.1784869787505965</v>
      </c>
      <c r="O64" s="191">
        <f t="shared" si="57"/>
        <v>3.3281982138327839</v>
      </c>
      <c r="P64" s="67">
        <f t="shared" si="8"/>
        <v>-0.46132471828793808</v>
      </c>
    </row>
    <row r="65" spans="1:16" ht="20.100000000000001" customHeight="1" x14ac:dyDescent="0.25">
      <c r="A65" s="45" t="s">
        <v>185</v>
      </c>
      <c r="B65" s="25">
        <v>303.95000000000005</v>
      </c>
      <c r="C65" s="188">
        <v>344.96</v>
      </c>
      <c r="D65" s="345">
        <f t="shared" si="47"/>
        <v>4.0904240072024839E-2</v>
      </c>
      <c r="E65" s="295">
        <f t="shared" si="48"/>
        <v>4.4802560146294065E-2</v>
      </c>
      <c r="F65" s="67">
        <f t="shared" si="49"/>
        <v>0.13492350715578197</v>
      </c>
      <c r="H65" s="25">
        <v>166.74200000000002</v>
      </c>
      <c r="I65" s="188">
        <v>215.14599999999996</v>
      </c>
      <c r="J65" s="294">
        <f t="shared" si="50"/>
        <v>4.6438504115470465E-2</v>
      </c>
      <c r="K65" s="295">
        <f t="shared" si="51"/>
        <v>5.8959406728266224E-2</v>
      </c>
      <c r="L65" s="67">
        <f t="shared" si="52"/>
        <v>0.29029278765997729</v>
      </c>
      <c r="N65" s="48">
        <f t="shared" ref="N65:N82" si="58">(H65/B65)*10</f>
        <v>5.4858364862641888</v>
      </c>
      <c r="O65" s="191">
        <f t="shared" ref="O65:O82" si="59">(I65/C65)*10</f>
        <v>6.2368390538033394</v>
      </c>
      <c r="P65" s="67">
        <f t="shared" ref="P65:P82" si="60">(O65-N65)/N65</f>
        <v>0.13689846013813242</v>
      </c>
    </row>
    <row r="66" spans="1:16" ht="20.100000000000001" customHeight="1" x14ac:dyDescent="0.25">
      <c r="A66" s="45" t="s">
        <v>182</v>
      </c>
      <c r="B66" s="25">
        <v>969.74000000000012</v>
      </c>
      <c r="C66" s="188">
        <v>429.23</v>
      </c>
      <c r="D66" s="345">
        <f t="shared" si="47"/>
        <v>0.13050329911974129</v>
      </c>
      <c r="E66" s="295">
        <f t="shared" si="48"/>
        <v>5.5747341406521926E-2</v>
      </c>
      <c r="F66" s="67">
        <f t="shared" si="49"/>
        <v>-0.55737620393095055</v>
      </c>
      <c r="H66" s="25">
        <v>328.57199999999995</v>
      </c>
      <c r="I66" s="188">
        <v>201.97700000000003</v>
      </c>
      <c r="J66" s="294">
        <f t="shared" si="50"/>
        <v>9.1508990981446534E-2</v>
      </c>
      <c r="K66" s="295">
        <f t="shared" si="51"/>
        <v>5.5350525191056453E-2</v>
      </c>
      <c r="L66" s="67">
        <f t="shared" si="52"/>
        <v>-0.38528846036789482</v>
      </c>
      <c r="N66" s="48">
        <f t="shared" si="58"/>
        <v>3.3882483964774051</v>
      </c>
      <c r="O66" s="191">
        <f t="shared" si="59"/>
        <v>4.7055657805838367</v>
      </c>
      <c r="P66" s="67">
        <f t="shared" si="60"/>
        <v>0.38879008560174677</v>
      </c>
    </row>
    <row r="67" spans="1:16" ht="20.100000000000001" customHeight="1" x14ac:dyDescent="0.25">
      <c r="A67" s="45" t="s">
        <v>184</v>
      </c>
      <c r="B67" s="25">
        <v>332.16999999999996</v>
      </c>
      <c r="C67" s="188">
        <v>430.32000000000005</v>
      </c>
      <c r="D67" s="345">
        <f t="shared" si="47"/>
        <v>4.470196224617367E-2</v>
      </c>
      <c r="E67" s="295">
        <f t="shared" si="48"/>
        <v>5.5888907937596433E-2</v>
      </c>
      <c r="F67" s="67">
        <f t="shared" si="49"/>
        <v>0.29548122949092365</v>
      </c>
      <c r="H67" s="25">
        <v>143.48400000000001</v>
      </c>
      <c r="I67" s="188">
        <v>198.16200000000001</v>
      </c>
      <c r="J67" s="294">
        <f t="shared" si="50"/>
        <v>3.9961031560759523E-2</v>
      </c>
      <c r="K67" s="295">
        <f t="shared" si="51"/>
        <v>5.430504846051841E-2</v>
      </c>
      <c r="L67" s="67">
        <f t="shared" si="52"/>
        <v>0.38107384795517268</v>
      </c>
      <c r="N67" s="48">
        <f t="shared" si="58"/>
        <v>4.3195953879037852</v>
      </c>
      <c r="O67" s="191">
        <f t="shared" si="59"/>
        <v>4.6049916341327375</v>
      </c>
      <c r="P67" s="67">
        <f t="shared" si="60"/>
        <v>6.6070134028791416E-2</v>
      </c>
    </row>
    <row r="68" spans="1:16" ht="20.100000000000001" customHeight="1" x14ac:dyDescent="0.25">
      <c r="A68" s="45" t="s">
        <v>189</v>
      </c>
      <c r="B68" s="25">
        <v>532.80999999999995</v>
      </c>
      <c r="C68" s="188">
        <v>668.7</v>
      </c>
      <c r="D68" s="345">
        <f t="shared" si="47"/>
        <v>7.1703201687039142E-2</v>
      </c>
      <c r="E68" s="295">
        <f t="shared" si="48"/>
        <v>8.6849118650935891E-2</v>
      </c>
      <c r="F68" s="67">
        <f t="shared" si="49"/>
        <v>0.25504401193671311</v>
      </c>
      <c r="H68" s="25">
        <v>155.083</v>
      </c>
      <c r="I68" s="188">
        <v>195.93599999999998</v>
      </c>
      <c r="J68" s="294">
        <f t="shared" si="50"/>
        <v>4.3191412683903904E-2</v>
      </c>
      <c r="K68" s="295">
        <f t="shared" si="51"/>
        <v>5.3695027175543919E-2</v>
      </c>
      <c r="L68" s="67">
        <f t="shared" si="52"/>
        <v>0.26342668119652046</v>
      </c>
      <c r="N68" s="48">
        <f t="shared" ref="N68:N79" si="61">(H68/B68)*10</f>
        <v>2.9106623374185925</v>
      </c>
      <c r="O68" s="191">
        <f t="shared" ref="O68:O79" si="62">(I68/C68)*10</f>
        <v>2.9301031852848807</v>
      </c>
      <c r="P68" s="67">
        <f t="shared" ref="P68:P79" si="63">(O68-N68)/N68</f>
        <v>6.6791835027933486E-3</v>
      </c>
    </row>
    <row r="69" spans="1:16" ht="20.100000000000001" customHeight="1" x14ac:dyDescent="0.25">
      <c r="A69" s="45" t="s">
        <v>190</v>
      </c>
      <c r="B69" s="25">
        <v>406.87999999999994</v>
      </c>
      <c r="C69" s="188">
        <v>274.15999999999997</v>
      </c>
      <c r="D69" s="345">
        <f t="shared" si="47"/>
        <v>5.4756101992121928E-2</v>
      </c>
      <c r="E69" s="295">
        <f t="shared" si="48"/>
        <v>3.5607229504023598E-2</v>
      </c>
      <c r="F69" s="67">
        <f t="shared" si="49"/>
        <v>-0.32618953991348798</v>
      </c>
      <c r="H69" s="25">
        <v>147.04300000000001</v>
      </c>
      <c r="I69" s="188">
        <v>166.17199999999997</v>
      </c>
      <c r="J69" s="294">
        <f t="shared" si="50"/>
        <v>4.0952231355334129E-2</v>
      </c>
      <c r="K69" s="295">
        <f t="shared" si="51"/>
        <v>4.5538390371419664E-2</v>
      </c>
      <c r="L69" s="67">
        <f t="shared" si="52"/>
        <v>0.13009119781288439</v>
      </c>
      <c r="N69" s="48">
        <f t="shared" si="61"/>
        <v>3.6139156508061356</v>
      </c>
      <c r="O69" s="191">
        <f t="shared" si="62"/>
        <v>6.06113218558506</v>
      </c>
      <c r="P69" s="67">
        <f t="shared" si="63"/>
        <v>0.67716481823061858</v>
      </c>
    </row>
    <row r="70" spans="1:16" ht="20.100000000000001" customHeight="1" x14ac:dyDescent="0.25">
      <c r="A70" s="45" t="s">
        <v>188</v>
      </c>
      <c r="B70" s="25">
        <v>171.02000000000004</v>
      </c>
      <c r="C70" s="188">
        <v>138.75</v>
      </c>
      <c r="D70" s="345">
        <f t="shared" si="47"/>
        <v>2.3015111489118896E-2</v>
      </c>
      <c r="E70" s="295">
        <f t="shared" si="48"/>
        <v>1.8020510262924113E-2</v>
      </c>
      <c r="F70" s="67">
        <f t="shared" si="49"/>
        <v>-0.1886913811250148</v>
      </c>
      <c r="H70" s="25">
        <v>117.13199999999999</v>
      </c>
      <c r="I70" s="188">
        <v>113</v>
      </c>
      <c r="J70" s="294">
        <f t="shared" si="50"/>
        <v>3.2621864101745723E-2</v>
      </c>
      <c r="K70" s="295">
        <f t="shared" si="51"/>
        <v>3.0966938545425361E-2</v>
      </c>
      <c r="L70" s="67">
        <f t="shared" si="52"/>
        <v>-3.5276440255438232E-2</v>
      </c>
      <c r="N70" s="48">
        <f t="shared" ref="N70:N71" si="64">(H70/B70)*10</f>
        <v>6.8490235060226858</v>
      </c>
      <c r="O70" s="191">
        <f t="shared" ref="O70:O71" si="65">(I70/C70)*10</f>
        <v>8.1441441441441444</v>
      </c>
      <c r="P70" s="67">
        <f t="shared" ref="P70:P71" si="66">(O70-N70)/N70</f>
        <v>0.18909566261272059</v>
      </c>
    </row>
    <row r="71" spans="1:16" ht="20.100000000000001" customHeight="1" x14ac:dyDescent="0.25">
      <c r="A71" s="45" t="s">
        <v>201</v>
      </c>
      <c r="B71" s="25">
        <v>25</v>
      </c>
      <c r="C71" s="188">
        <v>24.159999999999986</v>
      </c>
      <c r="D71" s="345">
        <f t="shared" si="47"/>
        <v>3.3643888856740279E-3</v>
      </c>
      <c r="E71" s="295">
        <f t="shared" si="48"/>
        <v>3.1378416428990722E-3</v>
      </c>
      <c r="F71" s="67">
        <f t="shared" si="49"/>
        <v>-3.360000000000056E-2</v>
      </c>
      <c r="H71" s="25">
        <v>112.883</v>
      </c>
      <c r="I71" s="188">
        <v>107.081</v>
      </c>
      <c r="J71" s="294">
        <f t="shared" si="50"/>
        <v>3.1438495760316244E-2</v>
      </c>
      <c r="K71" s="295">
        <f t="shared" si="51"/>
        <v>2.9344873861793744E-2</v>
      </c>
      <c r="L71" s="67">
        <f t="shared" si="52"/>
        <v>-5.13983505045046E-2</v>
      </c>
      <c r="N71" s="48">
        <f t="shared" si="64"/>
        <v>45.153199999999998</v>
      </c>
      <c r="O71" s="191">
        <f t="shared" si="65"/>
        <v>44.321605960264925</v>
      </c>
      <c r="P71" s="67">
        <f t="shared" si="66"/>
        <v>-1.8417167326680566E-2</v>
      </c>
    </row>
    <row r="72" spans="1:16" ht="20.100000000000001" customHeight="1" x14ac:dyDescent="0.25">
      <c r="A72" s="45" t="s">
        <v>191</v>
      </c>
      <c r="B72" s="25">
        <v>289.27000000000004</v>
      </c>
      <c r="C72" s="188">
        <v>470.34000000000003</v>
      </c>
      <c r="D72" s="345">
        <f t="shared" si="47"/>
        <v>3.8928670918357049E-2</v>
      </c>
      <c r="E72" s="295">
        <f t="shared" si="48"/>
        <v>6.1086607546405242E-2</v>
      </c>
      <c r="F72" s="67">
        <f t="shared" si="49"/>
        <v>0.6259549901476128</v>
      </c>
      <c r="H72" s="25">
        <v>62.740000000000009</v>
      </c>
      <c r="I72" s="188">
        <v>92.759999999999991</v>
      </c>
      <c r="J72" s="294">
        <f t="shared" si="50"/>
        <v>1.747341250677464E-2</v>
      </c>
      <c r="K72" s="295">
        <f t="shared" si="51"/>
        <v>2.5420293977642974E-2</v>
      </c>
      <c r="L72" s="67">
        <f t="shared" si="52"/>
        <v>0.47848262671342012</v>
      </c>
      <c r="N72" s="48">
        <f t="shared" si="61"/>
        <v>2.1689079406782592</v>
      </c>
      <c r="O72" s="191">
        <f t="shared" si="62"/>
        <v>1.9721903303992852</v>
      </c>
      <c r="P72" s="67">
        <f t="shared" si="63"/>
        <v>-9.069892114344727E-2</v>
      </c>
    </row>
    <row r="73" spans="1:16" ht="20.100000000000001" customHeight="1" x14ac:dyDescent="0.25">
      <c r="A73" s="45" t="s">
        <v>192</v>
      </c>
      <c r="B73" s="25">
        <v>9.57</v>
      </c>
      <c r="C73" s="188">
        <v>203.62</v>
      </c>
      <c r="D73" s="345">
        <f t="shared" si="47"/>
        <v>1.2878880654360178E-3</v>
      </c>
      <c r="E73" s="295">
        <f t="shared" si="48"/>
        <v>2.6445667025128704E-2</v>
      </c>
      <c r="F73" s="67">
        <f t="shared" si="49"/>
        <v>20.276907001044933</v>
      </c>
      <c r="H73" s="25">
        <v>7.6669999999999998</v>
      </c>
      <c r="I73" s="188">
        <v>85.224000000000004</v>
      </c>
      <c r="J73" s="294">
        <f t="shared" si="50"/>
        <v>2.1352989112120042E-3</v>
      </c>
      <c r="K73" s="295">
        <f t="shared" si="51"/>
        <v>2.3355100624737442E-2</v>
      </c>
      <c r="L73" s="67">
        <f t="shared" si="52"/>
        <v>10.115690622146865</v>
      </c>
      <c r="N73" s="48">
        <f t="shared" si="61"/>
        <v>8.0114942528735629</v>
      </c>
      <c r="O73" s="191">
        <f t="shared" si="62"/>
        <v>4.1854434731362344</v>
      </c>
      <c r="P73" s="67">
        <f t="shared" si="63"/>
        <v>-0.47757018341054175</v>
      </c>
    </row>
    <row r="74" spans="1:16" ht="20.100000000000001" customHeight="1" x14ac:dyDescent="0.25">
      <c r="A74" s="45" t="s">
        <v>213</v>
      </c>
      <c r="B74" s="25">
        <v>491.85</v>
      </c>
      <c r="C74" s="188">
        <v>330.90000000000003</v>
      </c>
      <c r="D74" s="345">
        <f t="shared" si="47"/>
        <v>6.6190986936750823E-2</v>
      </c>
      <c r="E74" s="295">
        <f t="shared" si="48"/>
        <v>4.297648177298443E-2</v>
      </c>
      <c r="F74" s="67">
        <f t="shared" si="49"/>
        <v>-0.32723391277828601</v>
      </c>
      <c r="H74" s="25">
        <v>112.91899999999998</v>
      </c>
      <c r="I74" s="188">
        <v>72.813999999999993</v>
      </c>
      <c r="J74" s="294">
        <f t="shared" si="50"/>
        <v>3.144852194536954E-2</v>
      </c>
      <c r="K74" s="295">
        <f t="shared" si="51"/>
        <v>1.9954218258819486E-2</v>
      </c>
      <c r="L74" s="67">
        <f t="shared" si="52"/>
        <v>-0.35516609250878944</v>
      </c>
      <c r="N74" s="48">
        <f t="shared" si="61"/>
        <v>2.2958015655179418</v>
      </c>
      <c r="O74" s="191">
        <f t="shared" si="62"/>
        <v>2.2004835297673009</v>
      </c>
      <c r="P74" s="67">
        <f t="shared" si="63"/>
        <v>-4.1518412210480735E-2</v>
      </c>
    </row>
    <row r="75" spans="1:16" ht="20.100000000000001" customHeight="1" x14ac:dyDescent="0.25">
      <c r="A75" s="45" t="s">
        <v>210</v>
      </c>
      <c r="B75" s="25">
        <v>33.75</v>
      </c>
      <c r="C75" s="188">
        <v>211.28</v>
      </c>
      <c r="D75" s="345">
        <f t="shared" si="47"/>
        <v>4.5419249956599374E-3</v>
      </c>
      <c r="E75" s="295">
        <f t="shared" si="48"/>
        <v>2.7440529069193559E-2</v>
      </c>
      <c r="F75" s="67">
        <f t="shared" si="49"/>
        <v>5.260148148148148</v>
      </c>
      <c r="H75" s="25">
        <v>10.329000000000001</v>
      </c>
      <c r="I75" s="188">
        <v>59.519999999999996</v>
      </c>
      <c r="J75" s="294">
        <f t="shared" si="50"/>
        <v>2.8766795948752828E-3</v>
      </c>
      <c r="K75" s="295">
        <f t="shared" si="51"/>
        <v>1.6311081258616966E-2</v>
      </c>
      <c r="L75" s="67">
        <f t="shared" si="52"/>
        <v>4.7624164972407774</v>
      </c>
      <c r="N75" s="48">
        <f t="shared" si="61"/>
        <v>3.0604444444444443</v>
      </c>
      <c r="O75" s="191">
        <f t="shared" si="62"/>
        <v>2.8171147292692162</v>
      </c>
      <c r="P75" s="67">
        <f t="shared" si="63"/>
        <v>-7.9507966765068716E-2</v>
      </c>
    </row>
    <row r="76" spans="1:16" ht="20.100000000000001" customHeight="1" x14ac:dyDescent="0.25">
      <c r="A76" s="45" t="s">
        <v>225</v>
      </c>
      <c r="B76" s="25">
        <v>81.31</v>
      </c>
      <c r="C76" s="188">
        <v>118.66</v>
      </c>
      <c r="D76" s="345">
        <f t="shared" si="47"/>
        <v>1.0942338411766209E-2</v>
      </c>
      <c r="E76" s="295">
        <f t="shared" si="48"/>
        <v>1.5411270254404145E-2</v>
      </c>
      <c r="F76" s="67">
        <f t="shared" si="49"/>
        <v>0.45935309310047956</v>
      </c>
      <c r="H76" s="25">
        <v>43.347000000000001</v>
      </c>
      <c r="I76" s="188">
        <v>50.628000000000007</v>
      </c>
      <c r="J76" s="294">
        <f t="shared" si="50"/>
        <v>1.2072362319591334E-2</v>
      </c>
      <c r="K76" s="295">
        <f t="shared" si="51"/>
        <v>1.387428464316633E-2</v>
      </c>
      <c r="L76" s="67">
        <f t="shared" si="52"/>
        <v>0.16797010173714458</v>
      </c>
      <c r="N76" s="48">
        <f t="shared" si="61"/>
        <v>5.3310785881195422</v>
      </c>
      <c r="O76" s="191">
        <f t="shared" si="62"/>
        <v>4.2666441934940176</v>
      </c>
      <c r="P76" s="67">
        <f t="shared" si="63"/>
        <v>-0.19966586067548253</v>
      </c>
    </row>
    <row r="77" spans="1:16" ht="20.100000000000001" customHeight="1" x14ac:dyDescent="0.25">
      <c r="A77" s="45" t="s">
        <v>198</v>
      </c>
      <c r="B77" s="25">
        <v>100.94000000000001</v>
      </c>
      <c r="C77" s="188">
        <v>179.62</v>
      </c>
      <c r="D77" s="345">
        <f t="shared" si="47"/>
        <v>1.3584056564797456E-2</v>
      </c>
      <c r="E77" s="295">
        <f t="shared" si="48"/>
        <v>2.3328605790460751E-2</v>
      </c>
      <c r="F77" s="67">
        <f t="shared" si="49"/>
        <v>0.77947295423023566</v>
      </c>
      <c r="H77" s="25">
        <v>26.449000000000005</v>
      </c>
      <c r="I77" s="188">
        <v>50.493000000000009</v>
      </c>
      <c r="J77" s="294">
        <f t="shared" si="50"/>
        <v>7.3661824576296223E-3</v>
      </c>
      <c r="K77" s="295">
        <f t="shared" si="51"/>
        <v>1.3837288743134186E-2</v>
      </c>
      <c r="L77" s="67">
        <f t="shared" si="52"/>
        <v>0.9090702862111989</v>
      </c>
      <c r="N77" s="48">
        <f t="shared" ref="N77" si="67">(H77/B77)*10</f>
        <v>2.6202694670101052</v>
      </c>
      <c r="O77" s="191">
        <f t="shared" ref="O77" si="68">(I77/C77)*10</f>
        <v>2.8111012136733109</v>
      </c>
      <c r="P77" s="67">
        <f t="shared" ref="P77" si="69">(O77-N77)/N77</f>
        <v>7.2829054059450185E-2</v>
      </c>
    </row>
    <row r="78" spans="1:16" ht="20.100000000000001" customHeight="1" x14ac:dyDescent="0.25">
      <c r="A78" s="45" t="s">
        <v>227</v>
      </c>
      <c r="B78" s="25">
        <v>3.6100000000000003</v>
      </c>
      <c r="C78" s="188">
        <v>104.82999999999998</v>
      </c>
      <c r="D78" s="345">
        <f t="shared" si="47"/>
        <v>4.8581775509132967E-4</v>
      </c>
      <c r="E78" s="295">
        <f t="shared" si="48"/>
        <v>1.3615063717926734E-2</v>
      </c>
      <c r="F78" s="67">
        <f t="shared" si="49"/>
        <v>28.038781163434898</v>
      </c>
      <c r="H78" s="25">
        <v>1.706</v>
      </c>
      <c r="I78" s="188">
        <v>49.555000000000007</v>
      </c>
      <c r="J78" s="294">
        <f t="shared" si="50"/>
        <v>4.751297694701551E-4</v>
      </c>
      <c r="K78" s="295">
        <f t="shared" si="51"/>
        <v>1.3580235748836761E-2</v>
      </c>
      <c r="L78" s="67">
        <f t="shared" si="52"/>
        <v>28.047479484173508</v>
      </c>
      <c r="N78" s="48">
        <f t="shared" si="61"/>
        <v>4.7257617728531853</v>
      </c>
      <c r="O78" s="191">
        <f t="shared" si="62"/>
        <v>4.7271773347324251</v>
      </c>
      <c r="P78" s="67">
        <f t="shared" si="63"/>
        <v>2.9954152309821124E-4</v>
      </c>
    </row>
    <row r="79" spans="1:16" ht="20.100000000000001" customHeight="1" x14ac:dyDescent="0.25">
      <c r="A79" s="45" t="s">
        <v>208</v>
      </c>
      <c r="B79" s="25">
        <v>1.52</v>
      </c>
      <c r="C79" s="188">
        <v>24.029999999999998</v>
      </c>
      <c r="D79" s="345">
        <f t="shared" si="47"/>
        <v>2.0455484424898089E-4</v>
      </c>
      <c r="E79" s="295">
        <f t="shared" si="48"/>
        <v>3.120957561211289E-3</v>
      </c>
      <c r="F79" s="67">
        <f t="shared" si="49"/>
        <v>14.809210526315788</v>
      </c>
      <c r="H79" s="25">
        <v>1.036</v>
      </c>
      <c r="I79" s="188">
        <v>49.542999999999999</v>
      </c>
      <c r="J79" s="294">
        <f t="shared" si="50"/>
        <v>2.8853132542267331E-4</v>
      </c>
      <c r="K79" s="295">
        <f t="shared" si="51"/>
        <v>1.3576947224389457E-2</v>
      </c>
      <c r="L79" s="67">
        <f t="shared" si="52"/>
        <v>46.821428571428569</v>
      </c>
      <c r="N79" s="48">
        <f t="shared" si="61"/>
        <v>6.8157894736842106</v>
      </c>
      <c r="O79" s="191">
        <f t="shared" si="62"/>
        <v>20.617145235122763</v>
      </c>
      <c r="P79" s="67">
        <f t="shared" si="63"/>
        <v>2.0249093395160811</v>
      </c>
    </row>
    <row r="80" spans="1:16" ht="20.100000000000001" customHeight="1" x14ac:dyDescent="0.25">
      <c r="A80" s="45" t="s">
        <v>193</v>
      </c>
      <c r="B80" s="25">
        <v>88.28</v>
      </c>
      <c r="C80" s="188">
        <v>102.88000000000001</v>
      </c>
      <c r="D80" s="345">
        <f t="shared" si="47"/>
        <v>1.1880330033092128E-2</v>
      </c>
      <c r="E80" s="295">
        <f t="shared" si="48"/>
        <v>1.3361802492609966E-2</v>
      </c>
      <c r="F80" s="67">
        <f t="shared" si="49"/>
        <v>0.16538287267784332</v>
      </c>
      <c r="H80" s="25">
        <v>39.033000000000001</v>
      </c>
      <c r="I80" s="188">
        <v>41.216000000000001</v>
      </c>
      <c r="J80" s="294">
        <f t="shared" si="50"/>
        <v>1.0870891144037846E-2</v>
      </c>
      <c r="K80" s="295">
        <f t="shared" si="51"/>
        <v>1.1294985301665944E-2</v>
      </c>
      <c r="L80" s="67">
        <f t="shared" si="52"/>
        <v>5.5927036097660948E-2</v>
      </c>
      <c r="N80" s="48">
        <f t="shared" si="58"/>
        <v>4.4214997734481196</v>
      </c>
      <c r="O80" s="191">
        <f t="shared" si="59"/>
        <v>4.0062208398133752</v>
      </c>
      <c r="P80" s="67">
        <f t="shared" si="60"/>
        <v>-9.3922640486960363E-2</v>
      </c>
    </row>
    <row r="81" spans="1:16" ht="20.100000000000001" customHeight="1" x14ac:dyDescent="0.25">
      <c r="A81" s="45" t="s">
        <v>200</v>
      </c>
      <c r="B81" s="25">
        <v>97.21</v>
      </c>
      <c r="C81" s="188">
        <v>106.73</v>
      </c>
      <c r="D81" s="345">
        <f t="shared" si="47"/>
        <v>1.3082089743054888E-2</v>
      </c>
      <c r="E81" s="295">
        <f t="shared" si="48"/>
        <v>1.3861831065671282E-2</v>
      </c>
      <c r="F81" s="67">
        <f t="shared" si="49"/>
        <v>9.7932311490587495E-2</v>
      </c>
      <c r="H81" s="25">
        <v>25.698</v>
      </c>
      <c r="I81" s="188">
        <v>32.263999999999996</v>
      </c>
      <c r="J81" s="294">
        <f t="shared" si="50"/>
        <v>7.1570250972122192E-3</v>
      </c>
      <c r="K81" s="295">
        <f t="shared" si="51"/>
        <v>8.8417460639787938E-3</v>
      </c>
      <c r="L81" s="67">
        <f t="shared" si="52"/>
        <v>0.25550626507899427</v>
      </c>
      <c r="N81" s="48">
        <f t="shared" si="58"/>
        <v>2.6435551897952885</v>
      </c>
      <c r="O81" s="191">
        <f t="shared" si="59"/>
        <v>3.0229551203972638</v>
      </c>
      <c r="P81" s="67">
        <f t="shared" si="60"/>
        <v>0.14351882346415293</v>
      </c>
    </row>
    <row r="82" spans="1:16" ht="20.100000000000001" customHeight="1" x14ac:dyDescent="0.25">
      <c r="A82" s="45" t="s">
        <v>228</v>
      </c>
      <c r="B82" s="25">
        <v>5.64</v>
      </c>
      <c r="C82" s="188">
        <v>161.64000000000001</v>
      </c>
      <c r="D82" s="345">
        <f t="shared" si="47"/>
        <v>7.590061326080606E-4</v>
      </c>
      <c r="E82" s="295">
        <f t="shared" si="48"/>
        <v>2.0993407415488677E-2</v>
      </c>
      <c r="F82" s="67">
        <f t="shared" si="49"/>
        <v>27.659574468085111</v>
      </c>
      <c r="H82" s="25">
        <v>2.327</v>
      </c>
      <c r="I82" s="188">
        <v>30.582000000000001</v>
      </c>
      <c r="J82" s="294">
        <f t="shared" si="50"/>
        <v>6.4808146163953747E-4</v>
      </c>
      <c r="K82" s="295">
        <f t="shared" si="51"/>
        <v>8.3808045539486582E-3</v>
      </c>
      <c r="L82" s="67">
        <f t="shared" si="52"/>
        <v>12.142243231628708</v>
      </c>
      <c r="N82" s="48">
        <f t="shared" si="58"/>
        <v>4.125886524822695</v>
      </c>
      <c r="O82" s="191">
        <f t="shared" si="59"/>
        <v>1.8919821826280623</v>
      </c>
      <c r="P82" s="67">
        <f t="shared" si="60"/>
        <v>-0.54143620498400202</v>
      </c>
    </row>
    <row r="83" spans="1:16" ht="20.100000000000001" customHeight="1" thickBot="1" x14ac:dyDescent="0.3">
      <c r="A83" s="14" t="s">
        <v>17</v>
      </c>
      <c r="B83" s="25">
        <f>B84-SUM(B62:B82)</f>
        <v>751.03999999999905</v>
      </c>
      <c r="C83" s="188">
        <f>C84-SUM(C62:C82)</f>
        <v>575.57000000000244</v>
      </c>
      <c r="D83" s="345">
        <f t="shared" si="47"/>
        <v>0.10107162514786475</v>
      </c>
      <c r="E83" s="295">
        <f t="shared" si="48"/>
        <v>7.4753622284910087E-2</v>
      </c>
      <c r="F83" s="67">
        <f t="shared" ref="F83" si="70">(C83-B83)/B83</f>
        <v>-0.23363602471239459</v>
      </c>
      <c r="H83" s="25">
        <f>H84-SUM(H62:H82)</f>
        <v>225.83500000000004</v>
      </c>
      <c r="I83" s="188">
        <f>I84-SUM(I62:I82)</f>
        <v>210.95499999999856</v>
      </c>
      <c r="J83" s="294">
        <f t="shared" si="50"/>
        <v>6.2896208375317994E-2</v>
      </c>
      <c r="K83" s="295">
        <f t="shared" si="51"/>
        <v>5.7810889565045681E-2</v>
      </c>
      <c r="L83" s="67">
        <f t="shared" ref="L83" si="71">(I83-H83)/H83</f>
        <v>-6.5888812628695601E-2</v>
      </c>
      <c r="N83" s="48">
        <f t="shared" ref="N83:O84" si="72">(H83/B83)*10</f>
        <v>3.0069636770345163</v>
      </c>
      <c r="O83" s="191">
        <f t="shared" ref="O83" si="73">(I83/C83)*10</f>
        <v>3.6651493302291236</v>
      </c>
      <c r="P83" s="67">
        <f t="shared" ref="P83" si="74">(O83-N83)/N83</f>
        <v>0.21888713130173676</v>
      </c>
    </row>
    <row r="84" spans="1:16" ht="26.25" customHeight="1" thickBot="1" x14ac:dyDescent="0.3">
      <c r="A84" s="18" t="s">
        <v>18</v>
      </c>
      <c r="B84" s="23">
        <v>7430.7700000000013</v>
      </c>
      <c r="C84" s="193">
        <v>7699.5600000000013</v>
      </c>
      <c r="D84" s="341">
        <f>SUM(D62:D83)</f>
        <v>0.99999999999999978</v>
      </c>
      <c r="E84" s="342">
        <f>SUM(E62:E83)</f>
        <v>1.0000000000000004</v>
      </c>
      <c r="F84" s="72">
        <f>(C84-B84)/B84</f>
        <v>3.6172563543212875E-2</v>
      </c>
      <c r="G84" s="2"/>
      <c r="H84" s="23">
        <v>3590.598</v>
      </c>
      <c r="I84" s="193">
        <v>3649.0529999999985</v>
      </c>
      <c r="J84" s="353">
        <f t="shared" si="50"/>
        <v>1</v>
      </c>
      <c r="K84" s="342">
        <f t="shared" si="51"/>
        <v>1</v>
      </c>
      <c r="L84" s="72">
        <f>(I84-H84)/H84</f>
        <v>1.6280017980291463E-2</v>
      </c>
      <c r="M84" s="2"/>
      <c r="N84" s="44">
        <f t="shared" si="72"/>
        <v>4.8320672016493571</v>
      </c>
      <c r="O84" s="198">
        <f t="shared" si="72"/>
        <v>4.7393006873119994</v>
      </c>
      <c r="P84" s="72">
        <f>(O84-N84)/N84</f>
        <v>-1.91981010333824E-2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2:E72 J62:K73 D22:E25 D21:E21 D27:E28 D26:E26 D29:E29 J22:K25 J21:K21 J27:K28 J26:K26 J29:K29 D10:E12 D9:E9 J10:K12 J9:K9 J8:K8 F78:F8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F39:F56 L39:L56 P39:P56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W7" sqref="W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6" t="s">
        <v>101</v>
      </c>
    </row>
    <row r="2" spans="1:18" ht="15.75" thickBot="1" x14ac:dyDescent="0.3"/>
    <row r="3" spans="1:18" x14ac:dyDescent="0.25">
      <c r="A3" s="440" t="s">
        <v>16</v>
      </c>
      <c r="B3" s="459"/>
      <c r="C3" s="459"/>
      <c r="D3" s="462" t="s">
        <v>1</v>
      </c>
      <c r="E3" s="458"/>
      <c r="F3" s="462" t="s">
        <v>116</v>
      </c>
      <c r="G3" s="458"/>
      <c r="H3" s="176" t="s">
        <v>0</v>
      </c>
      <c r="J3" s="464" t="s">
        <v>19</v>
      </c>
      <c r="K3" s="458"/>
      <c r="L3" s="456" t="s">
        <v>116</v>
      </c>
      <c r="M3" s="457"/>
      <c r="N3" s="176" t="s">
        <v>0</v>
      </c>
      <c r="P3" s="470" t="s">
        <v>22</v>
      </c>
      <c r="Q3" s="458"/>
      <c r="R3" s="176" t="s">
        <v>0</v>
      </c>
    </row>
    <row r="4" spans="1:18" x14ac:dyDescent="0.25">
      <c r="A4" s="460"/>
      <c r="B4" s="461"/>
      <c r="C4" s="461"/>
      <c r="D4" s="465" t="s">
        <v>174</v>
      </c>
      <c r="E4" s="467"/>
      <c r="F4" s="465" t="str">
        <f>D4</f>
        <v>jan-set</v>
      </c>
      <c r="G4" s="467"/>
      <c r="H4" s="177" t="s">
        <v>124</v>
      </c>
      <c r="J4" s="468" t="str">
        <f>D4</f>
        <v>jan-set</v>
      </c>
      <c r="K4" s="467"/>
      <c r="L4" s="469" t="str">
        <f>D4</f>
        <v>jan-set</v>
      </c>
      <c r="M4" s="455"/>
      <c r="N4" s="177" t="str">
        <f>H4</f>
        <v>2021/2020</v>
      </c>
      <c r="P4" s="468" t="str">
        <f>D4</f>
        <v>jan-set</v>
      </c>
      <c r="Q4" s="466"/>
      <c r="R4" s="177" t="str">
        <f>N4</f>
        <v>2021/2020</v>
      </c>
    </row>
    <row r="5" spans="1:18" ht="19.5" customHeight="1" thickBot="1" x14ac:dyDescent="0.3">
      <c r="A5" s="441"/>
      <c r="B5" s="472"/>
      <c r="C5" s="472"/>
      <c r="D5" s="120">
        <v>2020</v>
      </c>
      <c r="E5" s="209">
        <v>2021</v>
      </c>
      <c r="F5" s="120">
        <f>D5</f>
        <v>2020</v>
      </c>
      <c r="G5" s="180">
        <f>E5</f>
        <v>2021</v>
      </c>
      <c r="H5" s="221" t="s">
        <v>1</v>
      </c>
      <c r="J5" s="31">
        <f>D5</f>
        <v>2020</v>
      </c>
      <c r="K5" s="180">
        <f>E5</f>
        <v>2021</v>
      </c>
      <c r="L5" s="208">
        <f>F5</f>
        <v>2020</v>
      </c>
      <c r="M5" s="192">
        <f>G5</f>
        <v>2021</v>
      </c>
      <c r="N5" s="357">
        <v>1000</v>
      </c>
      <c r="P5" s="31">
        <f>D5</f>
        <v>2020</v>
      </c>
      <c r="Q5" s="180">
        <f>E5</f>
        <v>2021</v>
      </c>
      <c r="R5" s="221"/>
    </row>
    <row r="6" spans="1:18" ht="24" customHeight="1" x14ac:dyDescent="0.25">
      <c r="A6" s="210" t="s">
        <v>20</v>
      </c>
      <c r="B6" s="12"/>
      <c r="C6" s="12"/>
      <c r="D6" s="212">
        <v>294644.92999999993</v>
      </c>
      <c r="E6" s="213">
        <v>326586.11</v>
      </c>
      <c r="F6" s="345">
        <f>D6/D8</f>
        <v>0.74715736786929154</v>
      </c>
      <c r="G6" s="344">
        <f>E6/E8</f>
        <v>0.73611972132829262</v>
      </c>
      <c r="H6" s="219">
        <f>(E6-D6)/D6</f>
        <v>0.10840566644062077</v>
      </c>
      <c r="I6" s="2"/>
      <c r="J6" s="142">
        <v>122350.94299999997</v>
      </c>
      <c r="K6" s="195">
        <v>141330.973</v>
      </c>
      <c r="L6" s="345">
        <f>J6/J8</f>
        <v>0.64284260929942483</v>
      </c>
      <c r="M6" s="344">
        <f>K6/K8</f>
        <v>0.62356032590701183</v>
      </c>
      <c r="N6" s="219">
        <f>(K6-J6)/J6</f>
        <v>0.1551277786228426</v>
      </c>
      <c r="P6" s="40">
        <f t="shared" ref="P6:Q8" si="0">(J6/D6)*10</f>
        <v>4.1524876399536215</v>
      </c>
      <c r="Q6" s="201">
        <f t="shared" si="0"/>
        <v>4.32752553377117</v>
      </c>
      <c r="R6" s="219">
        <f>(Q6-P6)/P6</f>
        <v>4.2152538187808668E-2</v>
      </c>
    </row>
    <row r="7" spans="1:18" ht="24" customHeight="1" thickBot="1" x14ac:dyDescent="0.3">
      <c r="A7" s="210" t="s">
        <v>21</v>
      </c>
      <c r="B7" s="12"/>
      <c r="C7" s="12"/>
      <c r="D7" s="214">
        <v>99709.650000000038</v>
      </c>
      <c r="E7" s="215">
        <v>117072.84999999983</v>
      </c>
      <c r="F7" s="345">
        <f>D7/D8</f>
        <v>0.25284263213070846</v>
      </c>
      <c r="G7" s="295">
        <f>E7/E8</f>
        <v>0.26388027867170738</v>
      </c>
      <c r="H7" s="70">
        <f t="shared" ref="H7:H8" si="1">(E7-D7)/D7</f>
        <v>0.17413760854641239</v>
      </c>
      <c r="J7" s="260">
        <v>67977.048999999912</v>
      </c>
      <c r="K7" s="190">
        <v>85320.670999999973</v>
      </c>
      <c r="L7" s="345">
        <f>J7/J8</f>
        <v>0.35715739070057523</v>
      </c>
      <c r="M7" s="295">
        <f>K7/K8</f>
        <v>0.37643967409298817</v>
      </c>
      <c r="N7" s="124">
        <f t="shared" ref="N7:N8" si="2">(K7-J7)/J7</f>
        <v>0.25513937799800757</v>
      </c>
      <c r="P7" s="40">
        <f t="shared" si="0"/>
        <v>6.8174995098267708</v>
      </c>
      <c r="Q7" s="201">
        <f t="shared" si="0"/>
        <v>7.2878272801934942</v>
      </c>
      <c r="R7" s="124">
        <f t="shared" ref="R7:R8" si="3">(Q7-P7)/P7</f>
        <v>6.8988310111176565E-2</v>
      </c>
    </row>
    <row r="8" spans="1:18" ht="26.25" customHeight="1" thickBot="1" x14ac:dyDescent="0.3">
      <c r="A8" s="18" t="s">
        <v>12</v>
      </c>
      <c r="B8" s="211"/>
      <c r="C8" s="211"/>
      <c r="D8" s="216">
        <v>394354.57999999996</v>
      </c>
      <c r="E8" s="193">
        <v>443658.95999999985</v>
      </c>
      <c r="F8" s="341">
        <f>SUM(F6:F7)</f>
        <v>1</v>
      </c>
      <c r="G8" s="342">
        <f>SUM(G6:G7)</f>
        <v>1</v>
      </c>
      <c r="H8" s="218">
        <f t="shared" si="1"/>
        <v>0.12502550369771259</v>
      </c>
      <c r="I8" s="2"/>
      <c r="J8" s="23">
        <v>190327.99199999988</v>
      </c>
      <c r="K8" s="193">
        <v>226651.64399999997</v>
      </c>
      <c r="L8" s="341">
        <f>SUM(L6:L7)</f>
        <v>1</v>
      </c>
      <c r="M8" s="342">
        <f>SUM(M6:M7)</f>
        <v>1</v>
      </c>
      <c r="N8" s="218">
        <f t="shared" si="2"/>
        <v>0.19084766049546781</v>
      </c>
      <c r="O8" s="2"/>
      <c r="P8" s="35">
        <f t="shared" si="0"/>
        <v>4.8263162557919301</v>
      </c>
      <c r="Q8" s="194">
        <f t="shared" si="0"/>
        <v>5.1086907835694353</v>
      </c>
      <c r="R8" s="218">
        <f t="shared" si="3"/>
        <v>5.8507257463419476E-2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Q96"/>
  <sheetViews>
    <sheetView showGridLines="0" topLeftCell="A22" workbookViewId="0">
      <selection activeCell="P56" sqref="P56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7" ht="15.75" x14ac:dyDescent="0.25">
      <c r="A1" s="6" t="s">
        <v>102</v>
      </c>
    </row>
    <row r="3" spans="1:17" ht="8.25" customHeight="1" thickBot="1" x14ac:dyDescent="0.3"/>
    <row r="4" spans="1:17" x14ac:dyDescent="0.25">
      <c r="A4" s="475" t="s">
        <v>3</v>
      </c>
      <c r="B4" s="462" t="s">
        <v>1</v>
      </c>
      <c r="C4" s="458"/>
      <c r="D4" s="462" t="s">
        <v>116</v>
      </c>
      <c r="E4" s="458"/>
      <c r="F4" s="176" t="s">
        <v>0</v>
      </c>
      <c r="H4" s="473" t="s">
        <v>19</v>
      </c>
      <c r="I4" s="474"/>
      <c r="J4" s="462" t="s">
        <v>116</v>
      </c>
      <c r="K4" s="463"/>
      <c r="L4" s="176" t="s">
        <v>0</v>
      </c>
      <c r="N4" s="470" t="s">
        <v>22</v>
      </c>
      <c r="O4" s="458"/>
      <c r="P4" s="176" t="s">
        <v>0</v>
      </c>
    </row>
    <row r="5" spans="1:17" x14ac:dyDescent="0.25">
      <c r="A5" s="476"/>
      <c r="B5" s="465" t="s">
        <v>174</v>
      </c>
      <c r="C5" s="467"/>
      <c r="D5" s="465" t="str">
        <f>B5</f>
        <v>jan-set</v>
      </c>
      <c r="E5" s="467"/>
      <c r="F5" s="177" t="s">
        <v>124</v>
      </c>
      <c r="H5" s="468" t="str">
        <f>B5</f>
        <v>jan-set</v>
      </c>
      <c r="I5" s="467"/>
      <c r="J5" s="465" t="str">
        <f>B5</f>
        <v>jan-set</v>
      </c>
      <c r="K5" s="466"/>
      <c r="L5" s="177" t="str">
        <f>F5</f>
        <v>2021/2020</v>
      </c>
      <c r="N5" s="468" t="str">
        <f>B5</f>
        <v>jan-set</v>
      </c>
      <c r="O5" s="466"/>
      <c r="P5" s="177" t="str">
        <f>F5</f>
        <v>2021/2020</v>
      </c>
    </row>
    <row r="6" spans="1:17" ht="19.5" customHeight="1" thickBot="1" x14ac:dyDescent="0.3">
      <c r="A6" s="477"/>
      <c r="B6" s="120">
        <f>'6'!E6</f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7" ht="20.100000000000001" customHeight="1" x14ac:dyDescent="0.25">
      <c r="A7" s="14" t="s">
        <v>153</v>
      </c>
      <c r="B7" s="46">
        <v>127956.53</v>
      </c>
      <c r="C7" s="195">
        <v>135765.94</v>
      </c>
      <c r="D7" s="345">
        <f>B7/$B$33</f>
        <v>0.32447075928470259</v>
      </c>
      <c r="E7" s="344">
        <f>C7/$C$33</f>
        <v>0.30601419612938713</v>
      </c>
      <c r="F7" s="67">
        <f>(C7-B7)/B7</f>
        <v>6.103174257695175E-2</v>
      </c>
      <c r="H7" s="46">
        <v>49498.173999999999</v>
      </c>
      <c r="I7" s="195">
        <v>54171.731</v>
      </c>
      <c r="J7" s="345">
        <f>H7/$H$33</f>
        <v>0.26006775713789904</v>
      </c>
      <c r="K7" s="344">
        <f>I7/$I$33</f>
        <v>0.2390087715401702</v>
      </c>
      <c r="L7" s="67">
        <f>(I7-H7)/H7</f>
        <v>9.441877593302736E-2</v>
      </c>
      <c r="N7" s="40">
        <f t="shared" ref="N7:N33" si="0">(H7/B7)*10</f>
        <v>3.8683585745877918</v>
      </c>
      <c r="O7" s="200">
        <f t="shared" ref="O7:O33" si="1">(I7/C7)*10</f>
        <v>3.9900825641541608</v>
      </c>
      <c r="P7" s="76">
        <f>(O7-N7)/N7</f>
        <v>3.1466573540003304E-2</v>
      </c>
    </row>
    <row r="8" spans="1:17" ht="20.100000000000001" customHeight="1" x14ac:dyDescent="0.25">
      <c r="A8" s="271" t="s">
        <v>181</v>
      </c>
      <c r="B8" s="267">
        <v>24894.340000000004</v>
      </c>
      <c r="C8" s="268">
        <v>32833.710000000006</v>
      </c>
      <c r="D8" s="345">
        <f t="shared" ref="D8:D32" si="2">B8/$B$33</f>
        <v>6.3126793151483118E-2</v>
      </c>
      <c r="E8" s="295">
        <f t="shared" ref="E8:E32" si="3">C8/$C$33</f>
        <v>7.4006642399378084E-2</v>
      </c>
      <c r="F8" s="67">
        <f t="shared" ref="F8:F33" si="4">(C8-B8)/B8</f>
        <v>0.31892269487763086</v>
      </c>
      <c r="G8" s="13"/>
      <c r="H8" s="267">
        <v>22540.702999999998</v>
      </c>
      <c r="I8" s="268">
        <v>30144.102999999999</v>
      </c>
      <c r="J8" s="345">
        <f t="shared" ref="J8:J32" si="5">H8/$H$33</f>
        <v>0.11843083491365786</v>
      </c>
      <c r="K8" s="295">
        <f t="shared" ref="K8:K32" si="6">I8/$I$33</f>
        <v>0.13299750431106511</v>
      </c>
      <c r="L8" s="67">
        <f t="shared" ref="L8:L33" si="7">(I8-H8)/H8</f>
        <v>0.33731867191542347</v>
      </c>
      <c r="M8" s="266"/>
      <c r="N8" s="269">
        <f t="shared" si="0"/>
        <v>9.0545493473616858</v>
      </c>
      <c r="O8" s="270">
        <f t="shared" si="1"/>
        <v>9.180839752802834</v>
      </c>
      <c r="P8" s="67">
        <f t="shared" ref="P8:P71" si="8">(O8-N8)/N8</f>
        <v>1.3947729544148624E-2</v>
      </c>
      <c r="Q8" s="13"/>
    </row>
    <row r="9" spans="1:17" ht="20.100000000000001" customHeight="1" x14ac:dyDescent="0.25">
      <c r="A9" s="14" t="s">
        <v>182</v>
      </c>
      <c r="B9" s="25">
        <v>44196.380000000005</v>
      </c>
      <c r="C9" s="188">
        <v>44952.909999999996</v>
      </c>
      <c r="D9" s="345">
        <f t="shared" si="2"/>
        <v>0.11207269356425378</v>
      </c>
      <c r="E9" s="295">
        <f t="shared" si="3"/>
        <v>0.10132311990272883</v>
      </c>
      <c r="F9" s="67">
        <f t="shared" si="4"/>
        <v>1.7117465276567708E-2</v>
      </c>
      <c r="H9" s="25">
        <v>22448.758999999998</v>
      </c>
      <c r="I9" s="188">
        <v>25508.220999999998</v>
      </c>
      <c r="J9" s="345">
        <f t="shared" si="5"/>
        <v>0.11794775305568292</v>
      </c>
      <c r="K9" s="295">
        <f t="shared" si="6"/>
        <v>0.11254372811873357</v>
      </c>
      <c r="L9" s="67">
        <f t="shared" si="7"/>
        <v>0.13628646465490585</v>
      </c>
      <c r="N9" s="40">
        <f t="shared" si="0"/>
        <v>5.0793207497989643</v>
      </c>
      <c r="O9" s="201">
        <f t="shared" si="1"/>
        <v>5.6744315329085477</v>
      </c>
      <c r="P9" s="67">
        <f t="shared" si="8"/>
        <v>0.11716345795510895</v>
      </c>
    </row>
    <row r="10" spans="1:17" ht="20.100000000000001" customHeight="1" x14ac:dyDescent="0.25">
      <c r="A10" s="14" t="s">
        <v>155</v>
      </c>
      <c r="B10" s="25">
        <v>57046.98</v>
      </c>
      <c r="C10" s="188">
        <v>63579.780000000006</v>
      </c>
      <c r="D10" s="345">
        <f t="shared" si="2"/>
        <v>0.14465910349006217</v>
      </c>
      <c r="E10" s="295">
        <f t="shared" si="3"/>
        <v>0.14330777856937674</v>
      </c>
      <c r="F10" s="67">
        <f t="shared" si="4"/>
        <v>0.11451614090702089</v>
      </c>
      <c r="H10" s="25">
        <v>22014.743999999999</v>
      </c>
      <c r="I10" s="188">
        <v>25460.412</v>
      </c>
      <c r="J10" s="345">
        <f t="shared" si="5"/>
        <v>0.11566740009530493</v>
      </c>
      <c r="K10" s="295">
        <f t="shared" si="6"/>
        <v>0.11233279207981388</v>
      </c>
      <c r="L10" s="67">
        <f t="shared" si="7"/>
        <v>0.15651637829629098</v>
      </c>
      <c r="N10" s="40">
        <f t="shared" si="0"/>
        <v>3.8590551156257522</v>
      </c>
      <c r="O10" s="201">
        <f t="shared" si="1"/>
        <v>4.004482557190352</v>
      </c>
      <c r="P10" s="67">
        <f t="shared" si="8"/>
        <v>3.7684727791460537E-2</v>
      </c>
    </row>
    <row r="11" spans="1:17" ht="20.100000000000001" customHeight="1" x14ac:dyDescent="0.25">
      <c r="A11" s="14" t="s">
        <v>156</v>
      </c>
      <c r="B11" s="25">
        <v>53128.049999999996</v>
      </c>
      <c r="C11" s="188">
        <v>61912.339999999989</v>
      </c>
      <c r="D11" s="345">
        <f t="shared" si="2"/>
        <v>0.13472152396454987</v>
      </c>
      <c r="E11" s="295">
        <f t="shared" si="3"/>
        <v>0.1395493962299329</v>
      </c>
      <c r="F11" s="67">
        <f t="shared" si="4"/>
        <v>0.1653418486091621</v>
      </c>
      <c r="H11" s="25">
        <v>21407.211999999996</v>
      </c>
      <c r="I11" s="188">
        <v>25102.7</v>
      </c>
      <c r="J11" s="345">
        <f t="shared" si="5"/>
        <v>0.11247537356459891</v>
      </c>
      <c r="K11" s="295">
        <f t="shared" si="6"/>
        <v>0.11075454630278346</v>
      </c>
      <c r="L11" s="67">
        <f t="shared" si="7"/>
        <v>0.1726281778309107</v>
      </c>
      <c r="N11" s="40">
        <f t="shared" si="0"/>
        <v>4.0293615143036483</v>
      </c>
      <c r="O11" s="201">
        <f t="shared" si="1"/>
        <v>4.054555198527467</v>
      </c>
      <c r="P11" s="67">
        <f t="shared" si="8"/>
        <v>6.2525251542669517E-3</v>
      </c>
    </row>
    <row r="12" spans="1:17" ht="20.100000000000001" customHeight="1" x14ac:dyDescent="0.25">
      <c r="A12" s="14" t="s">
        <v>154</v>
      </c>
      <c r="B12" s="25">
        <v>17137.84</v>
      </c>
      <c r="C12" s="188">
        <v>21850.3</v>
      </c>
      <c r="D12" s="345">
        <f t="shared" si="2"/>
        <v>4.3457945892247531E-2</v>
      </c>
      <c r="E12" s="295">
        <f t="shared" si="3"/>
        <v>4.9250216878297663E-2</v>
      </c>
      <c r="F12" s="67">
        <f t="shared" si="4"/>
        <v>0.27497397571689308</v>
      </c>
      <c r="H12" s="25">
        <v>7942.206000000001</v>
      </c>
      <c r="I12" s="188">
        <v>10770.302</v>
      </c>
      <c r="J12" s="345">
        <f t="shared" si="5"/>
        <v>4.1729048452315939E-2</v>
      </c>
      <c r="K12" s="295">
        <f t="shared" si="6"/>
        <v>4.7519187639336061E-2</v>
      </c>
      <c r="L12" s="67">
        <f t="shared" si="7"/>
        <v>0.35608444303761427</v>
      </c>
      <c r="N12" s="40">
        <f t="shared" si="0"/>
        <v>4.6343098080038096</v>
      </c>
      <c r="O12" s="201">
        <f t="shared" si="1"/>
        <v>4.929132323125998</v>
      </c>
      <c r="P12" s="67">
        <f t="shared" si="8"/>
        <v>6.36173513072016E-2</v>
      </c>
    </row>
    <row r="13" spans="1:17" ht="20.100000000000001" customHeight="1" x14ac:dyDescent="0.25">
      <c r="A13" s="14" t="s">
        <v>160</v>
      </c>
      <c r="B13" s="25">
        <v>11820.320000000002</v>
      </c>
      <c r="C13" s="188">
        <v>11960.250000000002</v>
      </c>
      <c r="D13" s="345">
        <f t="shared" si="2"/>
        <v>2.9973837250730044E-2</v>
      </c>
      <c r="E13" s="295">
        <f t="shared" si="3"/>
        <v>2.6958206817236364E-2</v>
      </c>
      <c r="F13" s="67">
        <f t="shared" si="4"/>
        <v>1.1838088985746602E-2</v>
      </c>
      <c r="H13" s="25">
        <v>8502.9189999999999</v>
      </c>
      <c r="I13" s="188">
        <v>9934.3090000000011</v>
      </c>
      <c r="J13" s="345">
        <f t="shared" si="5"/>
        <v>4.4675083841582267E-2</v>
      </c>
      <c r="K13" s="295">
        <f t="shared" si="6"/>
        <v>4.3830738770198371E-2</v>
      </c>
      <c r="L13" s="67">
        <f t="shared" si="7"/>
        <v>0.16834101324498107</v>
      </c>
      <c r="N13" s="40">
        <f t="shared" si="0"/>
        <v>7.1934761495458659</v>
      </c>
      <c r="O13" s="201">
        <f t="shared" si="1"/>
        <v>8.3061048055015583</v>
      </c>
      <c r="P13" s="67">
        <f t="shared" si="8"/>
        <v>0.15467190449028376</v>
      </c>
    </row>
    <row r="14" spans="1:17" ht="20.100000000000001" customHeight="1" x14ac:dyDescent="0.25">
      <c r="A14" s="14" t="s">
        <v>184</v>
      </c>
      <c r="B14" s="25">
        <v>8931.49</v>
      </c>
      <c r="C14" s="188">
        <v>9739.91</v>
      </c>
      <c r="D14" s="345">
        <f t="shared" si="2"/>
        <v>2.2648373958278865E-2</v>
      </c>
      <c r="E14" s="295">
        <f t="shared" si="3"/>
        <v>2.1953596970069069E-2</v>
      </c>
      <c r="F14" s="67">
        <f t="shared" si="4"/>
        <v>9.0513452962495633E-2</v>
      </c>
      <c r="H14" s="25">
        <v>7954.0189999999993</v>
      </c>
      <c r="I14" s="188">
        <v>8938.0440000000017</v>
      </c>
      <c r="J14" s="345">
        <f t="shared" si="5"/>
        <v>4.1791114992691135E-2</v>
      </c>
      <c r="K14" s="295">
        <f t="shared" si="6"/>
        <v>3.9435160682090617E-2</v>
      </c>
      <c r="L14" s="67">
        <f t="shared" si="7"/>
        <v>0.12371418775841526</v>
      </c>
      <c r="N14" s="40">
        <f t="shared" si="0"/>
        <v>8.9055902206686675</v>
      </c>
      <c r="O14" s="201">
        <f t="shared" si="1"/>
        <v>9.1767213454744461</v>
      </c>
      <c r="P14" s="67">
        <f t="shared" si="8"/>
        <v>3.0445048344636388E-2</v>
      </c>
    </row>
    <row r="15" spans="1:17" ht="20.100000000000001" customHeight="1" x14ac:dyDescent="0.25">
      <c r="A15" s="14" t="s">
        <v>159</v>
      </c>
      <c r="B15" s="25">
        <v>8169.35</v>
      </c>
      <c r="C15" s="188">
        <v>9303.4</v>
      </c>
      <c r="D15" s="345">
        <f t="shared" si="2"/>
        <v>2.0715747741537578E-2</v>
      </c>
      <c r="E15" s="295">
        <f t="shared" si="3"/>
        <v>2.0969710608346542E-2</v>
      </c>
      <c r="F15" s="67">
        <f t="shared" si="4"/>
        <v>0.1388176537913052</v>
      </c>
      <c r="H15" s="25">
        <v>3315.6419999999998</v>
      </c>
      <c r="I15" s="188">
        <v>3985.6659999999997</v>
      </c>
      <c r="J15" s="345">
        <f t="shared" si="5"/>
        <v>1.7420674516442119E-2</v>
      </c>
      <c r="K15" s="295">
        <f t="shared" si="6"/>
        <v>1.7584986059046626E-2</v>
      </c>
      <c r="L15" s="67">
        <f t="shared" si="7"/>
        <v>0.2020797178947546</v>
      </c>
      <c r="N15" s="40">
        <f t="shared" si="0"/>
        <v>4.0586362440096204</v>
      </c>
      <c r="O15" s="201">
        <f t="shared" si="1"/>
        <v>4.2840961368961885</v>
      </c>
      <c r="P15" s="67">
        <f t="shared" si="8"/>
        <v>5.5550652813328022E-2</v>
      </c>
    </row>
    <row r="16" spans="1:17" ht="20.100000000000001" customHeight="1" x14ac:dyDescent="0.25">
      <c r="A16" s="14" t="s">
        <v>185</v>
      </c>
      <c r="B16" s="25">
        <v>4379.5899999999992</v>
      </c>
      <c r="C16" s="188">
        <v>5111.0599999999995</v>
      </c>
      <c r="D16" s="345">
        <f t="shared" si="2"/>
        <v>1.1105716079169155E-2</v>
      </c>
      <c r="E16" s="295">
        <f t="shared" si="3"/>
        <v>1.1520245190134325E-2</v>
      </c>
      <c r="F16" s="67">
        <f t="shared" si="4"/>
        <v>0.16701791720229528</v>
      </c>
      <c r="H16" s="25">
        <v>2663.1390000000001</v>
      </c>
      <c r="I16" s="188">
        <v>3378.5059999999999</v>
      </c>
      <c r="J16" s="345">
        <f t="shared" si="5"/>
        <v>1.3992366398737605E-2</v>
      </c>
      <c r="K16" s="295">
        <f t="shared" si="6"/>
        <v>1.490616145718316E-2</v>
      </c>
      <c r="L16" s="67">
        <f t="shared" si="7"/>
        <v>0.26861797300103363</v>
      </c>
      <c r="N16" s="40">
        <f t="shared" si="0"/>
        <v>6.0807952342570895</v>
      </c>
      <c r="O16" s="201">
        <f t="shared" si="1"/>
        <v>6.6101865366479746</v>
      </c>
      <c r="P16" s="67">
        <f t="shared" si="8"/>
        <v>8.7059550929864948E-2</v>
      </c>
    </row>
    <row r="17" spans="1:16" ht="20.100000000000001" customHeight="1" x14ac:dyDescent="0.25">
      <c r="A17" s="14" t="s">
        <v>192</v>
      </c>
      <c r="B17" s="25">
        <v>1364.33</v>
      </c>
      <c r="C17" s="188">
        <v>2908.77</v>
      </c>
      <c r="D17" s="345">
        <f t="shared" si="2"/>
        <v>3.4596529853919786E-3</v>
      </c>
      <c r="E17" s="295">
        <f t="shared" si="3"/>
        <v>6.5563197461401398E-3</v>
      </c>
      <c r="F17" s="67">
        <f t="shared" si="4"/>
        <v>1.132013515791634</v>
      </c>
      <c r="H17" s="25">
        <v>1199.019</v>
      </c>
      <c r="I17" s="188">
        <v>2689.4079999999994</v>
      </c>
      <c r="J17" s="345">
        <f t="shared" si="5"/>
        <v>6.2997512210395193E-3</v>
      </c>
      <c r="K17" s="295">
        <f t="shared" si="6"/>
        <v>1.18658217189018E-2</v>
      </c>
      <c r="L17" s="67">
        <f t="shared" si="7"/>
        <v>1.2430069915489241</v>
      </c>
      <c r="N17" s="40">
        <f t="shared" si="0"/>
        <v>8.7883356665909282</v>
      </c>
      <c r="O17" s="201">
        <f t="shared" si="1"/>
        <v>9.2458599339239598</v>
      </c>
      <c r="P17" s="67">
        <f t="shared" si="8"/>
        <v>5.2060399680945411E-2</v>
      </c>
    </row>
    <row r="18" spans="1:16" ht="20.100000000000001" customHeight="1" x14ac:dyDescent="0.25">
      <c r="A18" s="14" t="s">
        <v>183</v>
      </c>
      <c r="B18" s="25">
        <v>5128.9400000000014</v>
      </c>
      <c r="C18" s="188">
        <v>5645.91</v>
      </c>
      <c r="D18" s="345">
        <f t="shared" si="2"/>
        <v>1.3005909554797111E-2</v>
      </c>
      <c r="E18" s="295">
        <f t="shared" si="3"/>
        <v>1.2725788294684721E-2</v>
      </c>
      <c r="F18" s="67">
        <f t="shared" si="4"/>
        <v>0.10079470611861287</v>
      </c>
      <c r="H18" s="25">
        <v>2176.6400000000003</v>
      </c>
      <c r="I18" s="188">
        <v>2557.7850000000003</v>
      </c>
      <c r="J18" s="345">
        <f t="shared" si="5"/>
        <v>1.1436257888960443E-2</v>
      </c>
      <c r="K18" s="295">
        <f t="shared" si="6"/>
        <v>1.1285093524404348E-2</v>
      </c>
      <c r="L18" s="67">
        <f t="shared" si="7"/>
        <v>0.17510704572184649</v>
      </c>
      <c r="N18" s="40">
        <f t="shared" si="0"/>
        <v>4.2438398577483847</v>
      </c>
      <c r="O18" s="201">
        <f t="shared" si="1"/>
        <v>4.5303325770336409</v>
      </c>
      <c r="P18" s="67">
        <f t="shared" si="8"/>
        <v>6.7507900601427986E-2</v>
      </c>
    </row>
    <row r="19" spans="1:16" ht="20.100000000000001" customHeight="1" x14ac:dyDescent="0.25">
      <c r="A19" s="14" t="s">
        <v>163</v>
      </c>
      <c r="B19" s="25">
        <v>3132.8500000000004</v>
      </c>
      <c r="C19" s="188">
        <v>4440.46</v>
      </c>
      <c r="D19" s="345">
        <f t="shared" si="2"/>
        <v>7.944246520479108E-3</v>
      </c>
      <c r="E19" s="295">
        <f t="shared" si="3"/>
        <v>1.0008723817952415E-2</v>
      </c>
      <c r="F19" s="67">
        <f t="shared" si="4"/>
        <v>0.41738672454793541</v>
      </c>
      <c r="H19" s="25">
        <v>1634.923</v>
      </c>
      <c r="I19" s="188">
        <v>2247.5779999999995</v>
      </c>
      <c r="J19" s="345">
        <f t="shared" si="5"/>
        <v>8.5900291534626166E-3</v>
      </c>
      <c r="K19" s="295">
        <f t="shared" si="6"/>
        <v>9.9164425209287213E-3</v>
      </c>
      <c r="L19" s="67">
        <f t="shared" si="7"/>
        <v>0.3747301860699247</v>
      </c>
      <c r="N19" s="40">
        <f t="shared" si="0"/>
        <v>5.2186443653542289</v>
      </c>
      <c r="O19" s="201">
        <f t="shared" si="1"/>
        <v>5.0615882138337014</v>
      </c>
      <c r="P19" s="67">
        <f t="shared" si="8"/>
        <v>-3.0095201076202661E-2</v>
      </c>
    </row>
    <row r="20" spans="1:16" ht="20.100000000000001" customHeight="1" x14ac:dyDescent="0.25">
      <c r="A20" s="14" t="s">
        <v>158</v>
      </c>
      <c r="B20" s="25">
        <v>4398.2199999999993</v>
      </c>
      <c r="C20" s="188">
        <v>4230.71</v>
      </c>
      <c r="D20" s="345">
        <f t="shared" si="2"/>
        <v>1.1152957827952699E-2</v>
      </c>
      <c r="E20" s="295">
        <f t="shared" si="3"/>
        <v>9.5359507672289484E-3</v>
      </c>
      <c r="F20" s="67">
        <f t="shared" si="4"/>
        <v>-3.8085862007812103E-2</v>
      </c>
      <c r="H20" s="25">
        <v>1603.106</v>
      </c>
      <c r="I20" s="188">
        <v>1510.037</v>
      </c>
      <c r="J20" s="345">
        <f t="shared" si="5"/>
        <v>8.422859838714632E-3</v>
      </c>
      <c r="K20" s="295">
        <f t="shared" si="6"/>
        <v>6.6623694995126513E-3</v>
      </c>
      <c r="L20" s="67">
        <f t="shared" si="7"/>
        <v>-5.8055424906400428E-2</v>
      </c>
      <c r="N20" s="40">
        <f t="shared" si="0"/>
        <v>3.644897253889074</v>
      </c>
      <c r="O20" s="201">
        <f t="shared" si="1"/>
        <v>3.5692283328330232</v>
      </c>
      <c r="P20" s="67">
        <f t="shared" si="8"/>
        <v>-2.0760234318076522E-2</v>
      </c>
    </row>
    <row r="21" spans="1:16" ht="20.100000000000001" customHeight="1" x14ac:dyDescent="0.25">
      <c r="A21" s="14" t="s">
        <v>189</v>
      </c>
      <c r="B21" s="25">
        <v>1317.52</v>
      </c>
      <c r="C21" s="188">
        <v>2394.36</v>
      </c>
      <c r="D21" s="345">
        <f t="shared" si="2"/>
        <v>3.3409527030217323E-3</v>
      </c>
      <c r="E21" s="295">
        <f t="shared" si="3"/>
        <v>5.3968480654600073E-3</v>
      </c>
      <c r="F21" s="67">
        <f t="shared" si="4"/>
        <v>0.81732345619041846</v>
      </c>
      <c r="H21" s="25">
        <v>840.59500000000003</v>
      </c>
      <c r="I21" s="188">
        <v>1477.2920000000001</v>
      </c>
      <c r="J21" s="345">
        <f t="shared" si="5"/>
        <v>4.4165600191904504E-3</v>
      </c>
      <c r="K21" s="295">
        <f t="shared" si="6"/>
        <v>6.5178966890705623E-3</v>
      </c>
      <c r="L21" s="67">
        <f t="shared" si="7"/>
        <v>0.75743610180883791</v>
      </c>
      <c r="N21" s="40">
        <f t="shared" si="0"/>
        <v>6.3801308519035773</v>
      </c>
      <c r="O21" s="201">
        <f t="shared" si="1"/>
        <v>6.1698825573430893</v>
      </c>
      <c r="P21" s="67">
        <f t="shared" si="8"/>
        <v>-3.2953602275689733E-2</v>
      </c>
    </row>
    <row r="22" spans="1:16" ht="20.100000000000001" customHeight="1" x14ac:dyDescent="0.25">
      <c r="A22" s="14" t="s">
        <v>157</v>
      </c>
      <c r="B22" s="25">
        <v>1605.7</v>
      </c>
      <c r="C22" s="188">
        <v>2113.6799999999998</v>
      </c>
      <c r="D22" s="345">
        <f t="shared" si="2"/>
        <v>4.0717163726106589E-3</v>
      </c>
      <c r="E22" s="295">
        <f t="shared" si="3"/>
        <v>4.764199961159352E-3</v>
      </c>
      <c r="F22" s="67">
        <f t="shared" si="4"/>
        <v>0.31636046584044331</v>
      </c>
      <c r="H22" s="25">
        <v>842.52200000000005</v>
      </c>
      <c r="I22" s="188">
        <v>1294.82</v>
      </c>
      <c r="J22" s="345">
        <f t="shared" si="5"/>
        <v>4.4266846465757905E-3</v>
      </c>
      <c r="K22" s="295">
        <f t="shared" si="6"/>
        <v>5.7128198020041697E-3</v>
      </c>
      <c r="L22" s="67">
        <f t="shared" si="7"/>
        <v>0.53683820719221564</v>
      </c>
      <c r="N22" s="40">
        <f t="shared" si="0"/>
        <v>5.2470698137883787</v>
      </c>
      <c r="O22" s="201">
        <f t="shared" si="1"/>
        <v>6.1259036372582418</v>
      </c>
      <c r="P22" s="67">
        <f t="shared" si="8"/>
        <v>0.16749040029169082</v>
      </c>
    </row>
    <row r="23" spans="1:16" ht="20.100000000000001" customHeight="1" x14ac:dyDescent="0.25">
      <c r="A23" s="14" t="s">
        <v>201</v>
      </c>
      <c r="B23" s="25">
        <v>464.30000000000007</v>
      </c>
      <c r="C23" s="188">
        <v>376.56</v>
      </c>
      <c r="D23" s="345">
        <f t="shared" si="2"/>
        <v>1.177366825560895E-3</v>
      </c>
      <c r="E23" s="295">
        <f t="shared" si="3"/>
        <v>8.4876004758249399E-4</v>
      </c>
      <c r="F23" s="67">
        <f t="shared" si="4"/>
        <v>-0.18897264699547717</v>
      </c>
      <c r="H23" s="25">
        <v>1259.6660000000002</v>
      </c>
      <c r="I23" s="188">
        <v>1077.0849999999998</v>
      </c>
      <c r="J23" s="345">
        <f t="shared" si="5"/>
        <v>6.6183958899750277E-3</v>
      </c>
      <c r="K23" s="295">
        <f t="shared" si="6"/>
        <v>4.752160544663861E-3</v>
      </c>
      <c r="L23" s="67">
        <f t="shared" si="7"/>
        <v>-0.14494397721300753</v>
      </c>
      <c r="N23" s="40">
        <f t="shared" si="0"/>
        <v>27.130432909756621</v>
      </c>
      <c r="O23" s="201">
        <f t="shared" si="1"/>
        <v>28.603277034204375</v>
      </c>
      <c r="P23" s="67">
        <f t="shared" si="8"/>
        <v>5.4287527565330181E-2</v>
      </c>
    </row>
    <row r="24" spans="1:16" ht="20.100000000000001" customHeight="1" x14ac:dyDescent="0.25">
      <c r="A24" s="14" t="s">
        <v>204</v>
      </c>
      <c r="B24" s="25">
        <v>568.76</v>
      </c>
      <c r="C24" s="188">
        <v>1085.44</v>
      </c>
      <c r="D24" s="345">
        <f t="shared" si="2"/>
        <v>1.4422553428947117E-3</v>
      </c>
      <c r="E24" s="295">
        <f t="shared" si="3"/>
        <v>2.4465639102611595E-3</v>
      </c>
      <c r="F24" s="67">
        <f t="shared" si="4"/>
        <v>0.90843237921091513</v>
      </c>
      <c r="H24" s="25">
        <v>485.16200000000003</v>
      </c>
      <c r="I24" s="188">
        <v>1041.3530000000001</v>
      </c>
      <c r="J24" s="345">
        <f t="shared" si="5"/>
        <v>2.5490837942534483E-3</v>
      </c>
      <c r="K24" s="295">
        <f t="shared" si="6"/>
        <v>4.5945089195999819E-3</v>
      </c>
      <c r="L24" s="67">
        <f t="shared" si="7"/>
        <v>1.1464026448897482</v>
      </c>
      <c r="N24" s="40">
        <f t="shared" si="0"/>
        <v>8.5301708980941005</v>
      </c>
      <c r="O24" s="201">
        <f t="shared" si="1"/>
        <v>9.5938329156839615</v>
      </c>
      <c r="P24" s="67">
        <f t="shared" si="8"/>
        <v>0.12469410405687363</v>
      </c>
    </row>
    <row r="25" spans="1:16" ht="20.100000000000001" customHeight="1" x14ac:dyDescent="0.25">
      <c r="A25" s="14" t="s">
        <v>187</v>
      </c>
      <c r="B25" s="25">
        <v>1379.3400000000001</v>
      </c>
      <c r="C25" s="188">
        <v>1661.7000000000003</v>
      </c>
      <c r="D25" s="345">
        <f t="shared" si="2"/>
        <v>3.4977151780511847E-3</v>
      </c>
      <c r="E25" s="295">
        <f t="shared" si="3"/>
        <v>3.7454444738363886E-3</v>
      </c>
      <c r="F25" s="67">
        <f t="shared" si="4"/>
        <v>0.20470659880812569</v>
      </c>
      <c r="H25" s="25">
        <v>874.85199999999998</v>
      </c>
      <c r="I25" s="188">
        <v>1016.4299999999998</v>
      </c>
      <c r="J25" s="345">
        <f t="shared" si="5"/>
        <v>4.5965493084170186E-3</v>
      </c>
      <c r="K25" s="295">
        <f t="shared" si="6"/>
        <v>4.4845472199619239E-3</v>
      </c>
      <c r="L25" s="67">
        <f t="shared" si="7"/>
        <v>0.16183080109549944</v>
      </c>
      <c r="N25" s="40">
        <f t="shared" si="0"/>
        <v>6.3425406353763378</v>
      </c>
      <c r="O25" s="201">
        <f t="shared" si="1"/>
        <v>6.1168080881025428</v>
      </c>
      <c r="P25" s="67">
        <f t="shared" si="8"/>
        <v>-3.5590240607169719E-2</v>
      </c>
    </row>
    <row r="26" spans="1:16" ht="20.100000000000001" customHeight="1" x14ac:dyDescent="0.25">
      <c r="A26" s="14" t="s">
        <v>164</v>
      </c>
      <c r="B26" s="25">
        <v>1658.6699999999998</v>
      </c>
      <c r="C26" s="188">
        <v>1566.29</v>
      </c>
      <c r="D26" s="345">
        <f t="shared" si="2"/>
        <v>4.2060371151261882E-3</v>
      </c>
      <c r="E26" s="295">
        <f t="shared" si="3"/>
        <v>3.5303919028255378E-3</v>
      </c>
      <c r="F26" s="67">
        <f t="shared" si="4"/>
        <v>-5.5695225692874342E-2</v>
      </c>
      <c r="H26" s="25">
        <v>821.56900000000007</v>
      </c>
      <c r="I26" s="188">
        <v>986.62100000000009</v>
      </c>
      <c r="J26" s="345">
        <f t="shared" si="5"/>
        <v>4.3165957427849077E-3</v>
      </c>
      <c r="K26" s="295">
        <f t="shared" si="6"/>
        <v>4.3530282092284307E-3</v>
      </c>
      <c r="L26" s="67">
        <f t="shared" si="7"/>
        <v>0.20089852465222033</v>
      </c>
      <c r="N26" s="40">
        <f t="shared" si="0"/>
        <v>4.9531793545430984</v>
      </c>
      <c r="O26" s="201">
        <f t="shared" si="1"/>
        <v>6.2990953144053785</v>
      </c>
      <c r="P26" s="67">
        <f t="shared" si="8"/>
        <v>0.27172768509337231</v>
      </c>
    </row>
    <row r="27" spans="1:16" ht="20.100000000000001" customHeight="1" x14ac:dyDescent="0.25">
      <c r="A27" s="14" t="s">
        <v>162</v>
      </c>
      <c r="B27" s="25">
        <v>2295.5699999999997</v>
      </c>
      <c r="C27" s="188">
        <v>1640.5300000000002</v>
      </c>
      <c r="D27" s="345">
        <f t="shared" si="2"/>
        <v>5.8210811194331748E-3</v>
      </c>
      <c r="E27" s="295">
        <f t="shared" si="3"/>
        <v>3.6977276419707591E-3</v>
      </c>
      <c r="F27" s="67">
        <f t="shared" si="4"/>
        <v>-0.28534960815832217</v>
      </c>
      <c r="H27" s="25">
        <v>1175.0070000000001</v>
      </c>
      <c r="I27" s="188">
        <v>958.48199999999986</v>
      </c>
      <c r="J27" s="345">
        <f t="shared" si="5"/>
        <v>6.1735900623592979E-3</v>
      </c>
      <c r="K27" s="295">
        <f t="shared" si="6"/>
        <v>4.2288773338877679E-3</v>
      </c>
      <c r="L27" s="67">
        <f t="shared" si="7"/>
        <v>-0.18427549793320397</v>
      </c>
      <c r="N27" s="40">
        <f t="shared" ref="N27" si="9">(H27/B27)*10</f>
        <v>5.1185849266195333</v>
      </c>
      <c r="O27" s="201">
        <f t="shared" ref="O27" si="10">(I27/C27)*10</f>
        <v>5.84251430940001</v>
      </c>
      <c r="P27" s="67">
        <f t="shared" ref="P27" si="11">(O27-N27)/N27</f>
        <v>0.1414315466400948</v>
      </c>
    </row>
    <row r="28" spans="1:16" ht="20.100000000000001" customHeight="1" x14ac:dyDescent="0.25">
      <c r="A28" s="14" t="s">
        <v>188</v>
      </c>
      <c r="B28" s="25">
        <v>1147.0899999999999</v>
      </c>
      <c r="C28" s="188">
        <v>1063.6199999999999</v>
      </c>
      <c r="D28" s="345">
        <f t="shared" si="2"/>
        <v>2.9087781863722743E-3</v>
      </c>
      <c r="E28" s="295">
        <f t="shared" si="3"/>
        <v>2.3973819890845873E-3</v>
      </c>
      <c r="F28" s="67">
        <f t="shared" si="4"/>
        <v>-7.2766740186036002E-2</v>
      </c>
      <c r="H28" s="25">
        <v>1128.125</v>
      </c>
      <c r="I28" s="188">
        <v>955.45799999999986</v>
      </c>
      <c r="J28" s="345">
        <f t="shared" si="5"/>
        <v>5.9272679133818623E-3</v>
      </c>
      <c r="K28" s="295">
        <f t="shared" si="6"/>
        <v>4.2155352731524844E-3</v>
      </c>
      <c r="L28" s="67">
        <f t="shared" si="7"/>
        <v>-0.1530566204986151</v>
      </c>
      <c r="N28" s="40">
        <f t="shared" si="0"/>
        <v>9.8346685961868747</v>
      </c>
      <c r="O28" s="201">
        <f t="shared" si="1"/>
        <v>8.9830766627178864</v>
      </c>
      <c r="P28" s="67">
        <f t="shared" si="8"/>
        <v>-8.6590811387296768E-2</v>
      </c>
    </row>
    <row r="29" spans="1:16" ht="20.100000000000001" customHeight="1" x14ac:dyDescent="0.25">
      <c r="A29" s="14" t="s">
        <v>168</v>
      </c>
      <c r="B29" s="25">
        <v>1247.27</v>
      </c>
      <c r="C29" s="188">
        <v>1098.73</v>
      </c>
      <c r="D29" s="345">
        <f t="shared" si="2"/>
        <v>3.1628135268519006E-3</v>
      </c>
      <c r="E29" s="295">
        <f t="shared" si="3"/>
        <v>2.4765193517110517E-3</v>
      </c>
      <c r="F29" s="67">
        <f>(C29-B29)/B29</f>
        <v>-0.11909209714015406</v>
      </c>
      <c r="H29" s="25">
        <v>701.84699999999998</v>
      </c>
      <c r="I29" s="188">
        <v>778.24800000000016</v>
      </c>
      <c r="J29" s="345">
        <f t="shared" si="5"/>
        <v>3.6875658310943555E-3</v>
      </c>
      <c r="K29" s="295">
        <f t="shared" si="6"/>
        <v>3.4336746306591979E-3</v>
      </c>
      <c r="L29" s="67">
        <f>(I29-H29)/H29</f>
        <v>0.10885705858969288</v>
      </c>
      <c r="N29" s="40">
        <f t="shared" si="0"/>
        <v>5.6270655110761902</v>
      </c>
      <c r="O29" s="201">
        <f t="shared" si="1"/>
        <v>7.0831596479571877</v>
      </c>
      <c r="P29" s="67">
        <f>(O29-N29)/N29</f>
        <v>0.25876616044630263</v>
      </c>
    </row>
    <row r="30" spans="1:16" ht="20.100000000000001" customHeight="1" x14ac:dyDescent="0.25">
      <c r="A30" s="14" t="s">
        <v>167</v>
      </c>
      <c r="B30" s="25">
        <v>1048.93</v>
      </c>
      <c r="C30" s="188">
        <v>1302.93</v>
      </c>
      <c r="D30" s="345">
        <f t="shared" si="2"/>
        <v>2.6598651396415886E-3</v>
      </c>
      <c r="E30" s="295">
        <f t="shared" si="3"/>
        <v>2.9367827937026207E-3</v>
      </c>
      <c r="F30" s="67">
        <f t="shared" si="4"/>
        <v>0.24215152584061853</v>
      </c>
      <c r="H30" s="25">
        <v>710.55199999999991</v>
      </c>
      <c r="I30" s="188">
        <v>754.351</v>
      </c>
      <c r="J30" s="345">
        <f t="shared" si="5"/>
        <v>3.7333026662730714E-3</v>
      </c>
      <c r="K30" s="295">
        <f t="shared" si="6"/>
        <v>3.3282397016277535E-3</v>
      </c>
      <c r="L30" s="67">
        <f t="shared" si="7"/>
        <v>6.16408088359474E-2</v>
      </c>
      <c r="N30" s="40">
        <f t="shared" si="0"/>
        <v>6.7740649995709905</v>
      </c>
      <c r="O30" s="201">
        <f t="shared" si="1"/>
        <v>5.7896510173224955</v>
      </c>
      <c r="P30" s="67">
        <f t="shared" si="8"/>
        <v>-0.1453210121708072</v>
      </c>
    </row>
    <row r="31" spans="1:16" ht="20.100000000000001" customHeight="1" x14ac:dyDescent="0.25">
      <c r="A31" s="14" t="s">
        <v>169</v>
      </c>
      <c r="B31" s="25">
        <v>1596.27</v>
      </c>
      <c r="C31" s="188">
        <v>1369.6200000000001</v>
      </c>
      <c r="D31" s="345">
        <f t="shared" si="2"/>
        <v>4.0478038824856549E-3</v>
      </c>
      <c r="E31" s="295">
        <f t="shared" si="3"/>
        <v>3.0871009570053523E-3</v>
      </c>
      <c r="F31" s="67">
        <f t="shared" si="4"/>
        <v>-0.1419872577947339</v>
      </c>
      <c r="H31" s="25">
        <v>734.03500000000008</v>
      </c>
      <c r="I31" s="188">
        <v>750.95699999999988</v>
      </c>
      <c r="J31" s="345">
        <f t="shared" si="5"/>
        <v>3.8566844124536342E-3</v>
      </c>
      <c r="K31" s="295">
        <f t="shared" si="6"/>
        <v>3.3132651797575297E-3</v>
      </c>
      <c r="L31" s="67">
        <f t="shared" si="7"/>
        <v>2.3053396636399895E-2</v>
      </c>
      <c r="N31" s="40">
        <f t="shared" si="0"/>
        <v>4.5984388605937596</v>
      </c>
      <c r="O31" s="201">
        <f t="shared" si="1"/>
        <v>5.4829587768870178</v>
      </c>
      <c r="P31" s="67">
        <f t="shared" si="8"/>
        <v>0.19235221846116862</v>
      </c>
    </row>
    <row r="32" spans="1:16" ht="20.100000000000001" customHeight="1" thickBot="1" x14ac:dyDescent="0.3">
      <c r="A32" s="14" t="s">
        <v>17</v>
      </c>
      <c r="B32" s="25">
        <f>B33-SUM(B7:B31)</f>
        <v>8339.9499999998952</v>
      </c>
      <c r="C32" s="188">
        <f>C33-SUM(C7:C31)</f>
        <v>13750.050000000279</v>
      </c>
      <c r="D32" s="345">
        <f t="shared" si="2"/>
        <v>2.1148353342314154E-2</v>
      </c>
      <c r="E32" s="295">
        <f t="shared" si="3"/>
        <v>3.0992386584506874E-2</v>
      </c>
      <c r="F32" s="67">
        <f t="shared" si="4"/>
        <v>0.64869693463395495</v>
      </c>
      <c r="H32" s="25">
        <f>H33-SUM(H7:H31)</f>
        <v>5852.8549999999814</v>
      </c>
      <c r="I32" s="188">
        <f>I33-SUM(I7:I31)</f>
        <v>9161.7450000000536</v>
      </c>
      <c r="J32" s="345">
        <f t="shared" si="5"/>
        <v>3.0751414642150907E-2</v>
      </c>
      <c r="K32" s="295">
        <f t="shared" si="6"/>
        <v>4.0422142272217763E-2</v>
      </c>
      <c r="L32" s="67">
        <f t="shared" si="7"/>
        <v>0.56534631389297751</v>
      </c>
      <c r="N32" s="40">
        <f t="shared" si="0"/>
        <v>7.0178538240637591</v>
      </c>
      <c r="O32" s="201">
        <f t="shared" si="1"/>
        <v>6.6630630434070177</v>
      </c>
      <c r="P32" s="67">
        <f t="shared" si="8"/>
        <v>-5.0555453212802345E-2</v>
      </c>
    </row>
    <row r="33" spans="1:16" ht="26.25" customHeight="1" thickBot="1" x14ac:dyDescent="0.3">
      <c r="A33" s="18" t="s">
        <v>18</v>
      </c>
      <c r="B33" s="23">
        <v>394354.58</v>
      </c>
      <c r="C33" s="193">
        <v>443658.96000000025</v>
      </c>
      <c r="D33" s="341">
        <f>SUM(D7:D32)</f>
        <v>0.99999999999999933</v>
      </c>
      <c r="E33" s="342">
        <f>SUM(E7:E32)</f>
        <v>0.99999999999999989</v>
      </c>
      <c r="F33" s="72">
        <f t="shared" si="4"/>
        <v>0.12502550369771345</v>
      </c>
      <c r="G33" s="2"/>
      <c r="H33" s="23">
        <v>190327.99200000003</v>
      </c>
      <c r="I33" s="193">
        <v>226651.64400000006</v>
      </c>
      <c r="J33" s="341">
        <f>SUM(J7:J32)</f>
        <v>0.99999999999999967</v>
      </c>
      <c r="K33" s="342">
        <f>SUM(K7:K32)</f>
        <v>1.0000000000000002</v>
      </c>
      <c r="L33" s="72">
        <f t="shared" si="7"/>
        <v>0.19084766049546734</v>
      </c>
      <c r="N33" s="35">
        <f t="shared" si="0"/>
        <v>4.8263162557919328</v>
      </c>
      <c r="O33" s="194">
        <f t="shared" si="1"/>
        <v>5.1086907835694317</v>
      </c>
      <c r="P33" s="72">
        <f t="shared" si="8"/>
        <v>5.8507257463418158E-2</v>
      </c>
    </row>
    <row r="35" spans="1:16" ht="15.75" thickBot="1" x14ac:dyDescent="0.3"/>
    <row r="36" spans="1:16" x14ac:dyDescent="0.25">
      <c r="A36" s="475" t="s">
        <v>2</v>
      </c>
      <c r="B36" s="462" t="s">
        <v>1</v>
      </c>
      <c r="C36" s="458"/>
      <c r="D36" s="462" t="s">
        <v>116</v>
      </c>
      <c r="E36" s="458"/>
      <c r="F36" s="176" t="s">
        <v>0</v>
      </c>
      <c r="H36" s="473" t="s">
        <v>19</v>
      </c>
      <c r="I36" s="474"/>
      <c r="J36" s="462" t="s">
        <v>116</v>
      </c>
      <c r="K36" s="463"/>
      <c r="L36" s="176" t="s">
        <v>0</v>
      </c>
      <c r="N36" s="470" t="s">
        <v>22</v>
      </c>
      <c r="O36" s="458"/>
      <c r="P36" s="176" t="s">
        <v>0</v>
      </c>
    </row>
    <row r="37" spans="1:16" x14ac:dyDescent="0.25">
      <c r="A37" s="476"/>
      <c r="B37" s="465" t="str">
        <f>B5</f>
        <v>jan-set</v>
      </c>
      <c r="C37" s="467"/>
      <c r="D37" s="465" t="str">
        <f>B5</f>
        <v>jan-set</v>
      </c>
      <c r="E37" s="467"/>
      <c r="F37" s="177" t="str">
        <f>F5</f>
        <v>2021/2020</v>
      </c>
      <c r="H37" s="468" t="str">
        <f>B5</f>
        <v>jan-set</v>
      </c>
      <c r="I37" s="467"/>
      <c r="J37" s="465" t="str">
        <f>B5</f>
        <v>jan-set</v>
      </c>
      <c r="K37" s="466"/>
      <c r="L37" s="177" t="str">
        <f>L5</f>
        <v>2021/2020</v>
      </c>
      <c r="N37" s="468" t="str">
        <f>B5</f>
        <v>jan-set</v>
      </c>
      <c r="O37" s="466"/>
      <c r="P37" s="177" t="str">
        <f>P5</f>
        <v>2021/2020</v>
      </c>
    </row>
    <row r="38" spans="1:16" ht="19.5" customHeight="1" thickBot="1" x14ac:dyDescent="0.3">
      <c r="A38" s="477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153</v>
      </c>
      <c r="B39" s="46">
        <v>127956.53</v>
      </c>
      <c r="C39" s="195">
        <v>135765.94</v>
      </c>
      <c r="D39" s="345">
        <f t="shared" ref="D39:D61" si="12">B39/$B$62</f>
        <v>0.43427365269784196</v>
      </c>
      <c r="E39" s="344">
        <f t="shared" ref="E39:E61" si="13">C39/$C$62</f>
        <v>0.41571253596792584</v>
      </c>
      <c r="F39" s="67">
        <f>(C39-B39)/B39</f>
        <v>6.103174257695175E-2</v>
      </c>
      <c r="H39" s="46">
        <v>49498.173999999999</v>
      </c>
      <c r="I39" s="195">
        <v>54171.731</v>
      </c>
      <c r="J39" s="345">
        <f t="shared" ref="J39:J61" si="14">H39/$H$62</f>
        <v>0.4045589906078616</v>
      </c>
      <c r="K39" s="344">
        <f t="shared" ref="K39:K61" si="15">I39/$I$62</f>
        <v>0.3832969507681801</v>
      </c>
      <c r="L39" s="67">
        <f>(I39-H39)/H39</f>
        <v>9.441877593302736E-2</v>
      </c>
      <c r="N39" s="40">
        <f t="shared" ref="N39:N62" si="16">(H39/B39)*10</f>
        <v>3.8683585745877918</v>
      </c>
      <c r="O39" s="200">
        <f t="shared" ref="O39:O62" si="17">(I39/C39)*10</f>
        <v>3.9900825641541608</v>
      </c>
      <c r="P39" s="76">
        <f t="shared" si="8"/>
        <v>3.1466573540003304E-2</v>
      </c>
    </row>
    <row r="40" spans="1:16" ht="20.100000000000001" customHeight="1" x14ac:dyDescent="0.25">
      <c r="A40" s="45" t="s">
        <v>155</v>
      </c>
      <c r="B40" s="25">
        <v>57046.98</v>
      </c>
      <c r="C40" s="188">
        <v>63579.780000000006</v>
      </c>
      <c r="D40" s="345">
        <f t="shared" si="12"/>
        <v>0.19361263063308093</v>
      </c>
      <c r="E40" s="295">
        <f t="shared" si="13"/>
        <v>0.19467998807420192</v>
      </c>
      <c r="F40" s="67">
        <f t="shared" ref="F40:F62" si="18">(C40-B40)/B40</f>
        <v>0.11451614090702089</v>
      </c>
      <c r="H40" s="25">
        <v>22014.743999999999</v>
      </c>
      <c r="I40" s="188">
        <v>25460.412</v>
      </c>
      <c r="J40" s="345">
        <f t="shared" si="14"/>
        <v>0.179931134654189</v>
      </c>
      <c r="K40" s="295">
        <f t="shared" si="15"/>
        <v>0.18014743307540942</v>
      </c>
      <c r="L40" s="67">
        <f t="shared" ref="L40:L62" si="19">(I40-H40)/H40</f>
        <v>0.15651637829629098</v>
      </c>
      <c r="N40" s="40">
        <f t="shared" si="16"/>
        <v>3.8590551156257522</v>
      </c>
      <c r="O40" s="201">
        <f t="shared" si="17"/>
        <v>4.004482557190352</v>
      </c>
      <c r="P40" s="67">
        <f t="shared" si="8"/>
        <v>3.7684727791460537E-2</v>
      </c>
    </row>
    <row r="41" spans="1:16" ht="20.100000000000001" customHeight="1" x14ac:dyDescent="0.25">
      <c r="A41" s="45" t="s">
        <v>156</v>
      </c>
      <c r="B41" s="25">
        <v>53128.049999999996</v>
      </c>
      <c r="C41" s="188">
        <v>61912.339999999989</v>
      </c>
      <c r="D41" s="345">
        <f t="shared" si="12"/>
        <v>0.18031211329514468</v>
      </c>
      <c r="E41" s="295">
        <f t="shared" si="13"/>
        <v>0.18957432084297762</v>
      </c>
      <c r="F41" s="67">
        <f t="shared" si="18"/>
        <v>0.1653418486091621</v>
      </c>
      <c r="H41" s="25">
        <v>21407.211999999996</v>
      </c>
      <c r="I41" s="188">
        <v>25102.7</v>
      </c>
      <c r="J41" s="345">
        <f t="shared" si="14"/>
        <v>0.17496564779235091</v>
      </c>
      <c r="K41" s="295">
        <f t="shared" si="15"/>
        <v>0.17761640967404926</v>
      </c>
      <c r="L41" s="67">
        <f t="shared" si="19"/>
        <v>0.1726281778309107</v>
      </c>
      <c r="N41" s="40">
        <f t="shared" si="16"/>
        <v>4.0293615143036483</v>
      </c>
      <c r="O41" s="201">
        <f t="shared" si="17"/>
        <v>4.054555198527467</v>
      </c>
      <c r="P41" s="67">
        <f t="shared" si="8"/>
        <v>6.2525251542669517E-3</v>
      </c>
    </row>
    <row r="42" spans="1:16" ht="20.100000000000001" customHeight="1" x14ac:dyDescent="0.25">
      <c r="A42" s="45" t="s">
        <v>154</v>
      </c>
      <c r="B42" s="25">
        <v>17137.84</v>
      </c>
      <c r="C42" s="188">
        <v>21850.3</v>
      </c>
      <c r="D42" s="345">
        <f t="shared" si="12"/>
        <v>5.8164381107796405E-2</v>
      </c>
      <c r="E42" s="295">
        <f t="shared" si="13"/>
        <v>6.6905172421448042E-2</v>
      </c>
      <c r="F42" s="67">
        <f t="shared" si="18"/>
        <v>0.27497397571689308</v>
      </c>
      <c r="H42" s="25">
        <v>7942.206000000001</v>
      </c>
      <c r="I42" s="188">
        <v>10770.302</v>
      </c>
      <c r="J42" s="345">
        <f t="shared" si="14"/>
        <v>6.4913320692591661E-2</v>
      </c>
      <c r="K42" s="295">
        <f t="shared" si="15"/>
        <v>7.6206239661280747E-2</v>
      </c>
      <c r="L42" s="67">
        <f t="shared" si="19"/>
        <v>0.35608444303761427</v>
      </c>
      <c r="N42" s="40">
        <f t="shared" si="16"/>
        <v>4.6343098080038096</v>
      </c>
      <c r="O42" s="201">
        <f t="shared" si="17"/>
        <v>4.929132323125998</v>
      </c>
      <c r="P42" s="67">
        <f t="shared" si="8"/>
        <v>6.36173513072016E-2</v>
      </c>
    </row>
    <row r="43" spans="1:16" ht="20.100000000000001" customHeight="1" x14ac:dyDescent="0.25">
      <c r="A43" s="45" t="s">
        <v>160</v>
      </c>
      <c r="B43" s="25">
        <v>11820.320000000002</v>
      </c>
      <c r="C43" s="188">
        <v>11960.250000000002</v>
      </c>
      <c r="D43" s="345">
        <f t="shared" si="12"/>
        <v>4.0117167466618198E-2</v>
      </c>
      <c r="E43" s="295">
        <f t="shared" si="13"/>
        <v>3.6622041274198713E-2</v>
      </c>
      <c r="F43" s="67">
        <f t="shared" si="18"/>
        <v>1.1838088985746602E-2</v>
      </c>
      <c r="H43" s="25">
        <v>8502.9189999999999</v>
      </c>
      <c r="I43" s="188">
        <v>9934.3090000000011</v>
      </c>
      <c r="J43" s="345">
        <f t="shared" si="14"/>
        <v>6.9496146016626958E-2</v>
      </c>
      <c r="K43" s="295">
        <f t="shared" si="15"/>
        <v>7.0291096064271766E-2</v>
      </c>
      <c r="L43" s="67">
        <f t="shared" si="19"/>
        <v>0.16834101324498107</v>
      </c>
      <c r="N43" s="40">
        <f t="shared" si="16"/>
        <v>7.1934761495458659</v>
      </c>
      <c r="O43" s="201">
        <f t="shared" si="17"/>
        <v>8.3061048055015583</v>
      </c>
      <c r="P43" s="67">
        <f t="shared" si="8"/>
        <v>0.15467190449028376</v>
      </c>
    </row>
    <row r="44" spans="1:16" ht="20.100000000000001" customHeight="1" x14ac:dyDescent="0.25">
      <c r="A44" s="45" t="s">
        <v>159</v>
      </c>
      <c r="B44" s="25">
        <v>8169.35</v>
      </c>
      <c r="C44" s="188">
        <v>9303.4</v>
      </c>
      <c r="D44" s="345">
        <f t="shared" si="12"/>
        <v>2.7726083730678811E-2</v>
      </c>
      <c r="E44" s="295">
        <f t="shared" si="13"/>
        <v>2.8486820826519529E-2</v>
      </c>
      <c r="F44" s="67">
        <f t="shared" si="18"/>
        <v>0.1388176537913052</v>
      </c>
      <c r="H44" s="25">
        <v>3315.6419999999998</v>
      </c>
      <c r="I44" s="188">
        <v>3985.6659999999997</v>
      </c>
      <c r="J44" s="345">
        <f t="shared" si="14"/>
        <v>2.7099439683108944E-2</v>
      </c>
      <c r="K44" s="295">
        <f t="shared" si="15"/>
        <v>2.8200937950098162E-2</v>
      </c>
      <c r="L44" s="67">
        <f t="shared" si="19"/>
        <v>0.2020797178947546</v>
      </c>
      <c r="N44" s="40">
        <f t="shared" si="16"/>
        <v>4.0586362440096204</v>
      </c>
      <c r="O44" s="201">
        <f t="shared" si="17"/>
        <v>4.2840961368961885</v>
      </c>
      <c r="P44" s="67">
        <f t="shared" si="8"/>
        <v>5.5550652813328022E-2</v>
      </c>
    </row>
    <row r="45" spans="1:16" ht="20.100000000000001" customHeight="1" x14ac:dyDescent="0.25">
      <c r="A45" s="45" t="s">
        <v>163</v>
      </c>
      <c r="B45" s="25">
        <v>3132.8500000000004</v>
      </c>
      <c r="C45" s="188">
        <v>4440.46</v>
      </c>
      <c r="D45" s="345">
        <f t="shared" si="12"/>
        <v>1.0632628228152438E-2</v>
      </c>
      <c r="E45" s="295">
        <f t="shared" si="13"/>
        <v>1.3596597846736346E-2</v>
      </c>
      <c r="F45" s="67">
        <f t="shared" si="18"/>
        <v>0.41738672454793541</v>
      </c>
      <c r="H45" s="25">
        <v>1634.923</v>
      </c>
      <c r="I45" s="188">
        <v>2247.5779999999995</v>
      </c>
      <c r="J45" s="345">
        <f t="shared" si="14"/>
        <v>1.3362569669773615E-2</v>
      </c>
      <c r="K45" s="295">
        <f t="shared" si="15"/>
        <v>1.5902940114903185E-2</v>
      </c>
      <c r="L45" s="67">
        <f t="shared" si="19"/>
        <v>0.3747301860699247</v>
      </c>
      <c r="N45" s="40">
        <f t="shared" si="16"/>
        <v>5.2186443653542289</v>
      </c>
      <c r="O45" s="201">
        <f t="shared" si="17"/>
        <v>5.0615882138337014</v>
      </c>
      <c r="P45" s="67">
        <f t="shared" si="8"/>
        <v>-3.0095201076202661E-2</v>
      </c>
    </row>
    <row r="46" spans="1:16" ht="20.100000000000001" customHeight="1" x14ac:dyDescent="0.25">
      <c r="A46" s="45" t="s">
        <v>158</v>
      </c>
      <c r="B46" s="25">
        <v>4398.2199999999993</v>
      </c>
      <c r="C46" s="188">
        <v>4230.71</v>
      </c>
      <c r="D46" s="345">
        <f t="shared" si="12"/>
        <v>1.4927187106189127E-2</v>
      </c>
      <c r="E46" s="295">
        <f t="shared" si="13"/>
        <v>1.2954347629787437E-2</v>
      </c>
      <c r="F46" s="67">
        <f t="shared" si="18"/>
        <v>-3.8085862007812103E-2</v>
      </c>
      <c r="H46" s="25">
        <v>1603.106</v>
      </c>
      <c r="I46" s="188">
        <v>1510.037</v>
      </c>
      <c r="J46" s="345">
        <f t="shared" si="14"/>
        <v>1.3102522634418931E-2</v>
      </c>
      <c r="K46" s="295">
        <f t="shared" si="15"/>
        <v>1.0684402491165187E-2</v>
      </c>
      <c r="L46" s="67">
        <f t="shared" si="19"/>
        <v>-5.8055424906400428E-2</v>
      </c>
      <c r="N46" s="40">
        <f t="shared" si="16"/>
        <v>3.644897253889074</v>
      </c>
      <c r="O46" s="201">
        <f t="shared" si="17"/>
        <v>3.5692283328330232</v>
      </c>
      <c r="P46" s="67">
        <f t="shared" si="8"/>
        <v>-2.0760234318076522E-2</v>
      </c>
    </row>
    <row r="47" spans="1:16" ht="20.100000000000001" customHeight="1" x14ac:dyDescent="0.25">
      <c r="A47" s="45" t="s">
        <v>157</v>
      </c>
      <c r="B47" s="25">
        <v>1605.7</v>
      </c>
      <c r="C47" s="188">
        <v>2113.6799999999998</v>
      </c>
      <c r="D47" s="345">
        <f t="shared" si="12"/>
        <v>5.4496101460154069E-3</v>
      </c>
      <c r="E47" s="295">
        <f t="shared" si="13"/>
        <v>6.4720449990968675E-3</v>
      </c>
      <c r="F47" s="67">
        <f t="shared" si="18"/>
        <v>0.31636046584044331</v>
      </c>
      <c r="H47" s="25">
        <v>842.52200000000005</v>
      </c>
      <c r="I47" s="188">
        <v>1294.82</v>
      </c>
      <c r="J47" s="345">
        <f t="shared" si="14"/>
        <v>6.8861095741616007E-3</v>
      </c>
      <c r="K47" s="295">
        <f t="shared" si="15"/>
        <v>9.161615267447425E-3</v>
      </c>
      <c r="L47" s="67">
        <f t="shared" si="19"/>
        <v>0.53683820719221564</v>
      </c>
      <c r="N47" s="40">
        <f t="shared" si="16"/>
        <v>5.2470698137883787</v>
      </c>
      <c r="O47" s="201">
        <f t="shared" si="17"/>
        <v>6.1259036372582418</v>
      </c>
      <c r="P47" s="67">
        <f t="shared" si="8"/>
        <v>0.16749040029169082</v>
      </c>
    </row>
    <row r="48" spans="1:16" ht="20.100000000000001" customHeight="1" x14ac:dyDescent="0.25">
      <c r="A48" s="45" t="s">
        <v>164</v>
      </c>
      <c r="B48" s="25">
        <v>1658.6699999999998</v>
      </c>
      <c r="C48" s="188">
        <v>1566.29</v>
      </c>
      <c r="D48" s="345">
        <f t="shared" si="12"/>
        <v>5.6293858509630533E-3</v>
      </c>
      <c r="E48" s="295">
        <f t="shared" si="13"/>
        <v>4.7959479966860801E-3</v>
      </c>
      <c r="F48" s="67">
        <f t="shared" si="18"/>
        <v>-5.5695225692874342E-2</v>
      </c>
      <c r="H48" s="25">
        <v>821.56900000000007</v>
      </c>
      <c r="I48" s="188">
        <v>986.62100000000009</v>
      </c>
      <c r="J48" s="345">
        <f t="shared" si="14"/>
        <v>6.7148562966122807E-3</v>
      </c>
      <c r="K48" s="295">
        <f t="shared" si="15"/>
        <v>6.9809255470136746E-3</v>
      </c>
      <c r="L48" s="67">
        <f t="shared" si="19"/>
        <v>0.20089852465222033</v>
      </c>
      <c r="N48" s="40">
        <f t="shared" si="16"/>
        <v>4.9531793545430984</v>
      </c>
      <c r="O48" s="201">
        <f t="shared" si="17"/>
        <v>6.2990953144053785</v>
      </c>
      <c r="P48" s="67">
        <f t="shared" si="8"/>
        <v>0.27172768509337231</v>
      </c>
    </row>
    <row r="49" spans="1:16" ht="20.100000000000001" customHeight="1" x14ac:dyDescent="0.25">
      <c r="A49" s="45" t="s">
        <v>162</v>
      </c>
      <c r="B49" s="25">
        <v>2295.5699999999997</v>
      </c>
      <c r="C49" s="188">
        <v>1640.5300000000002</v>
      </c>
      <c r="D49" s="345">
        <f t="shared" si="12"/>
        <v>7.7909706438865209E-3</v>
      </c>
      <c r="E49" s="295">
        <f t="shared" si="13"/>
        <v>5.0232693607208216E-3</v>
      </c>
      <c r="F49" s="67">
        <f t="shared" si="18"/>
        <v>-0.28534960815832217</v>
      </c>
      <c r="H49" s="25">
        <v>1175.0070000000001</v>
      </c>
      <c r="I49" s="188">
        <v>958.48199999999986</v>
      </c>
      <c r="J49" s="345">
        <f t="shared" si="14"/>
        <v>9.6035794346104909E-3</v>
      </c>
      <c r="K49" s="295">
        <f t="shared" si="15"/>
        <v>6.7818255238361637E-3</v>
      </c>
      <c r="L49" s="67">
        <f t="shared" si="19"/>
        <v>-0.18427549793320397</v>
      </c>
      <c r="N49" s="40">
        <f t="shared" si="16"/>
        <v>5.1185849266195333</v>
      </c>
      <c r="O49" s="201">
        <f t="shared" si="17"/>
        <v>5.84251430940001</v>
      </c>
      <c r="P49" s="67">
        <f t="shared" si="8"/>
        <v>0.1414315466400948</v>
      </c>
    </row>
    <row r="50" spans="1:16" ht="20.100000000000001" customHeight="1" x14ac:dyDescent="0.25">
      <c r="A50" s="45" t="s">
        <v>168</v>
      </c>
      <c r="B50" s="25">
        <v>1247.27</v>
      </c>
      <c r="C50" s="188">
        <v>1098.73</v>
      </c>
      <c r="D50" s="345">
        <f t="shared" si="12"/>
        <v>4.2331290071748375E-3</v>
      </c>
      <c r="E50" s="295">
        <f t="shared" si="13"/>
        <v>3.3642888241634033E-3</v>
      </c>
      <c r="F50" s="67">
        <f t="shared" si="18"/>
        <v>-0.11909209714015406</v>
      </c>
      <c r="H50" s="25">
        <v>701.84699999999998</v>
      </c>
      <c r="I50" s="188">
        <v>778.24800000000016</v>
      </c>
      <c r="J50" s="345">
        <f t="shared" si="14"/>
        <v>5.7363432008856697E-3</v>
      </c>
      <c r="K50" s="295">
        <f t="shared" si="15"/>
        <v>5.5065636603237704E-3</v>
      </c>
      <c r="L50" s="67">
        <f t="shared" si="19"/>
        <v>0.10885705858969288</v>
      </c>
      <c r="N50" s="40">
        <f t="shared" si="16"/>
        <v>5.6270655110761902</v>
      </c>
      <c r="O50" s="201">
        <f t="shared" si="17"/>
        <v>7.0831596479571877</v>
      </c>
      <c r="P50" s="67">
        <f t="shared" si="8"/>
        <v>0.25876616044630263</v>
      </c>
    </row>
    <row r="51" spans="1:16" ht="20.100000000000001" customHeight="1" x14ac:dyDescent="0.25">
      <c r="A51" s="45" t="s">
        <v>167</v>
      </c>
      <c r="B51" s="25">
        <v>1048.93</v>
      </c>
      <c r="C51" s="188">
        <v>1302.93</v>
      </c>
      <c r="D51" s="345">
        <f t="shared" si="12"/>
        <v>3.5599798034875391E-3</v>
      </c>
      <c r="E51" s="295">
        <f t="shared" si="13"/>
        <v>3.9895450544421493E-3</v>
      </c>
      <c r="F51" s="67">
        <f t="shared" si="18"/>
        <v>0.24215152584061853</v>
      </c>
      <c r="H51" s="25">
        <v>710.55199999999991</v>
      </c>
      <c r="I51" s="188">
        <v>754.351</v>
      </c>
      <c r="J51" s="345">
        <f t="shared" si="14"/>
        <v>5.8074909974335067E-3</v>
      </c>
      <c r="K51" s="295">
        <f t="shared" si="15"/>
        <v>5.3374782893485058E-3</v>
      </c>
      <c r="L51" s="67">
        <f t="shared" si="19"/>
        <v>6.16408088359474E-2</v>
      </c>
      <c r="N51" s="40">
        <f t="shared" si="16"/>
        <v>6.7740649995709905</v>
      </c>
      <c r="O51" s="201">
        <f t="shared" si="17"/>
        <v>5.7896510173224955</v>
      </c>
      <c r="P51" s="67">
        <f t="shared" si="8"/>
        <v>-0.1453210121708072</v>
      </c>
    </row>
    <row r="52" spans="1:16" ht="20.100000000000001" customHeight="1" x14ac:dyDescent="0.25">
      <c r="A52" s="45" t="s">
        <v>169</v>
      </c>
      <c r="B52" s="25">
        <v>1596.27</v>
      </c>
      <c r="C52" s="188">
        <v>1369.6200000000001</v>
      </c>
      <c r="D52" s="345">
        <f t="shared" si="12"/>
        <v>5.4176055226879327E-3</v>
      </c>
      <c r="E52" s="295">
        <f t="shared" si="13"/>
        <v>4.1937484726463107E-3</v>
      </c>
      <c r="F52" s="67">
        <f t="shared" si="18"/>
        <v>-0.1419872577947339</v>
      </c>
      <c r="H52" s="25">
        <v>734.03500000000008</v>
      </c>
      <c r="I52" s="188">
        <v>750.95699999999988</v>
      </c>
      <c r="J52" s="345">
        <f t="shared" si="14"/>
        <v>5.9994224972994307E-3</v>
      </c>
      <c r="K52" s="295">
        <f t="shared" si="15"/>
        <v>5.313463737350763E-3</v>
      </c>
      <c r="L52" s="67">
        <f t="shared" si="19"/>
        <v>2.3053396636399895E-2</v>
      </c>
      <c r="N52" s="40">
        <f t="shared" si="16"/>
        <v>4.5984388605937596</v>
      </c>
      <c r="O52" s="201">
        <f t="shared" si="17"/>
        <v>5.4829587768870178</v>
      </c>
      <c r="P52" s="67">
        <f t="shared" si="8"/>
        <v>0.19235221846116862</v>
      </c>
    </row>
    <row r="53" spans="1:16" ht="20.100000000000001" customHeight="1" x14ac:dyDescent="0.25">
      <c r="A53" s="45" t="s">
        <v>161</v>
      </c>
      <c r="B53" s="25">
        <v>467.76000000000005</v>
      </c>
      <c r="C53" s="188">
        <v>1007.16</v>
      </c>
      <c r="D53" s="345">
        <f t="shared" si="12"/>
        <v>1.5875379223392707E-3</v>
      </c>
      <c r="E53" s="295">
        <f t="shared" si="13"/>
        <v>3.0839033540036344E-3</v>
      </c>
      <c r="F53" s="67">
        <f t="shared" si="18"/>
        <v>1.1531554643406872</v>
      </c>
      <c r="H53" s="25">
        <v>353.71299999999997</v>
      </c>
      <c r="I53" s="188">
        <v>738.45499999999993</v>
      </c>
      <c r="J53" s="345">
        <f t="shared" si="14"/>
        <v>2.8909707708587098E-3</v>
      </c>
      <c r="K53" s="295">
        <f t="shared" si="15"/>
        <v>5.2250047128735173E-3</v>
      </c>
      <c r="L53" s="67">
        <f t="shared" si="19"/>
        <v>1.0877236629696958</v>
      </c>
      <c r="N53" s="40">
        <f t="shared" si="16"/>
        <v>7.5618479562168615</v>
      </c>
      <c r="O53" s="201">
        <f t="shared" si="17"/>
        <v>7.3320525040708517</v>
      </c>
      <c r="P53" s="67">
        <f t="shared" si="8"/>
        <v>-3.0388795632565819E-2</v>
      </c>
    </row>
    <row r="54" spans="1:16" ht="20.100000000000001" customHeight="1" x14ac:dyDescent="0.25">
      <c r="A54" s="45" t="s">
        <v>165</v>
      </c>
      <c r="B54" s="25">
        <v>794.34999999999991</v>
      </c>
      <c r="C54" s="188">
        <v>1242.74</v>
      </c>
      <c r="D54" s="345">
        <f t="shared" si="12"/>
        <v>2.6959567911112527E-3</v>
      </c>
      <c r="E54" s="295">
        <f t="shared" si="13"/>
        <v>3.8052445035093498E-3</v>
      </c>
      <c r="F54" s="67">
        <f t="shared" si="18"/>
        <v>0.56447409831938078</v>
      </c>
      <c r="H54" s="25">
        <v>450.69300000000004</v>
      </c>
      <c r="I54" s="188">
        <v>689.23700000000008</v>
      </c>
      <c r="J54" s="345">
        <f t="shared" si="14"/>
        <v>3.6836087156271462E-3</v>
      </c>
      <c r="K54" s="295">
        <f t="shared" si="15"/>
        <v>4.8767583309569373E-3</v>
      </c>
      <c r="L54" s="67">
        <f t="shared" si="19"/>
        <v>0.52928268244680976</v>
      </c>
      <c r="N54" s="40">
        <f t="shared" si="16"/>
        <v>5.6737332410146664</v>
      </c>
      <c r="O54" s="201">
        <f t="shared" si="17"/>
        <v>5.5461077940679466</v>
      </c>
      <c r="P54" s="67">
        <f t="shared" si="8"/>
        <v>-2.249408661375411E-2</v>
      </c>
    </row>
    <row r="55" spans="1:16" ht="20.100000000000001" customHeight="1" x14ac:dyDescent="0.25">
      <c r="A55" s="45" t="s">
        <v>171</v>
      </c>
      <c r="B55" s="25">
        <v>381.45999999999992</v>
      </c>
      <c r="C55" s="188">
        <v>480.98999999999995</v>
      </c>
      <c r="D55" s="345">
        <f t="shared" si="12"/>
        <v>1.2946430132023646E-3</v>
      </c>
      <c r="E55" s="295">
        <f t="shared" si="13"/>
        <v>1.4727815582848882E-3</v>
      </c>
      <c r="F55" s="67">
        <f t="shared" si="18"/>
        <v>0.26091857599748347</v>
      </c>
      <c r="H55" s="25">
        <v>170.245</v>
      </c>
      <c r="I55" s="188">
        <v>221.31199999999998</v>
      </c>
      <c r="J55" s="345">
        <f t="shared" si="14"/>
        <v>1.3914482048577267E-3</v>
      </c>
      <c r="K55" s="295">
        <f t="shared" si="15"/>
        <v>1.5659129439376317E-3</v>
      </c>
      <c r="L55" s="67">
        <f t="shared" si="19"/>
        <v>0.29996181973038843</v>
      </c>
      <c r="N55" s="40">
        <f t="shared" si="16"/>
        <v>4.4629843233890849</v>
      </c>
      <c r="O55" s="201">
        <f t="shared" si="17"/>
        <v>4.6011767396411569</v>
      </c>
      <c r="P55" s="67">
        <f t="shared" si="8"/>
        <v>3.0964127641643149E-2</v>
      </c>
    </row>
    <row r="56" spans="1:16" ht="20.100000000000001" customHeight="1" x14ac:dyDescent="0.25">
      <c r="A56" s="45" t="s">
        <v>195</v>
      </c>
      <c r="B56" s="25"/>
      <c r="C56" s="188">
        <v>271.68</v>
      </c>
      <c r="D56" s="345">
        <f t="shared" si="12"/>
        <v>0</v>
      </c>
      <c r="E56" s="295">
        <f t="shared" si="13"/>
        <v>8.3187861235127232E-4</v>
      </c>
      <c r="F56" s="67"/>
      <c r="H56" s="25"/>
      <c r="I56" s="188">
        <v>177.51599999999999</v>
      </c>
      <c r="J56" s="345">
        <f t="shared" si="14"/>
        <v>0</v>
      </c>
      <c r="K56" s="295">
        <f t="shared" si="15"/>
        <v>1.2560304102625824E-3</v>
      </c>
      <c r="L56" s="67"/>
      <c r="N56" s="40"/>
      <c r="O56" s="201">
        <f t="shared" si="17"/>
        <v>6.5340106007067131</v>
      </c>
      <c r="P56" s="67"/>
    </row>
    <row r="57" spans="1:16" ht="20.100000000000001" customHeight="1" x14ac:dyDescent="0.25">
      <c r="A57" s="45" t="s">
        <v>170</v>
      </c>
      <c r="B57" s="25">
        <v>133.46</v>
      </c>
      <c r="C57" s="188">
        <v>159.73999999999998</v>
      </c>
      <c r="D57" s="345">
        <f t="shared" si="12"/>
        <v>4.52951964929449E-4</v>
      </c>
      <c r="E57" s="295">
        <f t="shared" si="13"/>
        <v>4.8912061814263919E-4</v>
      </c>
      <c r="F57" s="67">
        <f t="shared" si="18"/>
        <v>0.19691293271392155</v>
      </c>
      <c r="H57" s="25">
        <v>85.521999999999991</v>
      </c>
      <c r="I57" s="188">
        <v>159.20600000000002</v>
      </c>
      <c r="J57" s="345">
        <f t="shared" si="14"/>
        <v>6.989892999843901E-4</v>
      </c>
      <c r="K57" s="295">
        <f t="shared" si="15"/>
        <v>1.1264763598563775E-3</v>
      </c>
      <c r="L57" s="67">
        <f t="shared" si="19"/>
        <v>0.86157947662589784</v>
      </c>
      <c r="N57" s="40">
        <f t="shared" ref="N57:N60" si="20">(H57/B57)*10</f>
        <v>6.4080623407762616</v>
      </c>
      <c r="O57" s="201">
        <f t="shared" ref="O57:O60" si="21">(I57/C57)*10</f>
        <v>9.9665706773506972</v>
      </c>
      <c r="P57" s="67">
        <f t="shared" ref="P57:P60" si="22">(O57-N57)/N57</f>
        <v>0.55531737166954032</v>
      </c>
    </row>
    <row r="58" spans="1:16" ht="20.100000000000001" customHeight="1" x14ac:dyDescent="0.25">
      <c r="A58" s="45" t="s">
        <v>172</v>
      </c>
      <c r="B58" s="25">
        <v>0.08</v>
      </c>
      <c r="C58" s="188">
        <v>550.83999999999992</v>
      </c>
      <c r="D58" s="345">
        <f t="shared" si="12"/>
        <v>2.7151324137835996E-7</v>
      </c>
      <c r="E58" s="295">
        <f t="shared" si="13"/>
        <v>1.6866608319625102E-3</v>
      </c>
      <c r="F58" s="67">
        <f t="shared" si="18"/>
        <v>6884.4999999999982</v>
      </c>
      <c r="H58" s="25">
        <v>5.8999999999999997E-2</v>
      </c>
      <c r="I58" s="188">
        <v>158.90199999999999</v>
      </c>
      <c r="J58" s="345">
        <f t="shared" si="14"/>
        <v>4.8221941370733871E-7</v>
      </c>
      <c r="K58" s="295">
        <f t="shared" si="15"/>
        <v>1.1243253805377816E-3</v>
      </c>
      <c r="L58" s="67">
        <f t="shared" si="19"/>
        <v>2692.2542372881358</v>
      </c>
      <c r="N58" s="40">
        <f t="shared" ref="N58:N59" si="23">(H58/B58)*10</f>
        <v>7.3749999999999991</v>
      </c>
      <c r="O58" s="201">
        <f t="shared" ref="O58:O59" si="24">(I58/C58)*10</f>
        <v>2.8847215162297584</v>
      </c>
      <c r="P58" s="67">
        <f t="shared" ref="P58:P59" si="25">(O58-N58)/N58</f>
        <v>-0.60885131983325302</v>
      </c>
    </row>
    <row r="59" spans="1:16" ht="20.100000000000001" customHeight="1" x14ac:dyDescent="0.25">
      <c r="A59" s="45" t="s">
        <v>173</v>
      </c>
      <c r="B59" s="25">
        <v>82.42</v>
      </c>
      <c r="C59" s="188">
        <v>135.78</v>
      </c>
      <c r="D59" s="345">
        <f t="shared" si="12"/>
        <v>2.7972651693005535E-4</v>
      </c>
      <c r="E59" s="295">
        <f t="shared" si="13"/>
        <v>4.1575558740082359E-4</v>
      </c>
      <c r="F59" s="67">
        <f t="shared" ref="F59:F60" si="26">(C59-B59)/B59</f>
        <v>0.64741567580684301</v>
      </c>
      <c r="H59" s="25">
        <v>54.795000000000002</v>
      </c>
      <c r="I59" s="188">
        <v>99.927000000000007</v>
      </c>
      <c r="J59" s="345">
        <f t="shared" si="14"/>
        <v>4.4785106396768855E-4</v>
      </c>
      <c r="K59" s="295">
        <f t="shared" si="15"/>
        <v>7.0704246832008991E-4</v>
      </c>
      <c r="L59" s="67">
        <f t="shared" ref="L59:L60" si="27">(I59-H59)/H59</f>
        <v>0.82365179304681091</v>
      </c>
      <c r="N59" s="40">
        <f t="shared" si="23"/>
        <v>6.6482649842271293</v>
      </c>
      <c r="O59" s="201">
        <f t="shared" si="24"/>
        <v>7.3594785682722055</v>
      </c>
      <c r="P59" s="67">
        <f t="shared" si="25"/>
        <v>0.10697732201294859</v>
      </c>
    </row>
    <row r="60" spans="1:16" ht="20.100000000000001" customHeight="1" x14ac:dyDescent="0.25">
      <c r="A60" s="45" t="s">
        <v>166</v>
      </c>
      <c r="B60" s="25">
        <v>203.45</v>
      </c>
      <c r="C60" s="188">
        <v>148.84</v>
      </c>
      <c r="D60" s="345">
        <f t="shared" si="12"/>
        <v>6.9049211198034157E-4</v>
      </c>
      <c r="E60" s="295">
        <f t="shared" si="13"/>
        <v>4.5574504071835753E-4</v>
      </c>
      <c r="F60" s="67">
        <f t="shared" si="26"/>
        <v>-0.26841975915458338</v>
      </c>
      <c r="H60" s="25">
        <v>118.35600000000001</v>
      </c>
      <c r="I60" s="188">
        <v>97.388000000000005</v>
      </c>
      <c r="J60" s="345">
        <f t="shared" si="14"/>
        <v>9.6734849031772515E-4</v>
      </c>
      <c r="K60" s="295">
        <f t="shared" si="15"/>
        <v>6.8907754565589803E-4</v>
      </c>
      <c r="L60" s="67">
        <f t="shared" si="27"/>
        <v>-0.17716043124133971</v>
      </c>
      <c r="N60" s="40">
        <f t="shared" si="20"/>
        <v>5.8174490046694523</v>
      </c>
      <c r="O60" s="201">
        <f t="shared" si="21"/>
        <v>6.5431335662456336</v>
      </c>
      <c r="P60" s="67">
        <f t="shared" si="22"/>
        <v>0.12474274565942925</v>
      </c>
    </row>
    <row r="61" spans="1:16" ht="20.100000000000001" customHeight="1" thickBot="1" x14ac:dyDescent="0.3">
      <c r="A61" s="14" t="s">
        <v>17</v>
      </c>
      <c r="B61" s="25">
        <f>B62-SUM(B39:B60)</f>
        <v>339.4000000001397</v>
      </c>
      <c r="C61" s="188">
        <f>C62-SUM(C39:C60)</f>
        <v>453.38000000000466</v>
      </c>
      <c r="D61" s="345">
        <f t="shared" si="12"/>
        <v>1.1518949265481662E-3</v>
      </c>
      <c r="E61" s="295">
        <f t="shared" si="13"/>
        <v>1.3882403020753229E-3</v>
      </c>
      <c r="F61" s="67">
        <f t="shared" ref="F61" si="28">(C61-B61)/B61</f>
        <v>0.33582793164354169</v>
      </c>
      <c r="H61" s="25">
        <f>H62-SUM(H39:H60)</f>
        <v>213.10199999999895</v>
      </c>
      <c r="I61" s="188">
        <f>I62-SUM(I39:I60)</f>
        <v>282.81600000002072</v>
      </c>
      <c r="J61" s="345">
        <f t="shared" si="14"/>
        <v>1.7417274830484879E-3</v>
      </c>
      <c r="K61" s="295">
        <f t="shared" si="15"/>
        <v>2.0010900229210241E-3</v>
      </c>
      <c r="L61" s="67">
        <f t="shared" ref="L61" si="29">(I61-H61)/H61</f>
        <v>0.32713911647953614</v>
      </c>
      <c r="N61" s="40">
        <f t="shared" si="16"/>
        <v>6.2787860931028652</v>
      </c>
      <c r="O61" s="201">
        <f t="shared" si="17"/>
        <v>6.2379460937848563</v>
      </c>
      <c r="P61" s="67">
        <f t="shared" ref="P61" si="30">(O61-N61)/N61</f>
        <v>-6.5044418956828089E-3</v>
      </c>
    </row>
    <row r="62" spans="1:16" ht="26.25" customHeight="1" thickBot="1" x14ac:dyDescent="0.3">
      <c r="A62" s="18" t="s">
        <v>18</v>
      </c>
      <c r="B62" s="47">
        <v>294644.93000000011</v>
      </c>
      <c r="C62" s="199">
        <v>326586.11000000004</v>
      </c>
      <c r="D62" s="351">
        <f>SUM(D39:D61)</f>
        <v>1.0000000000000002</v>
      </c>
      <c r="E62" s="352">
        <f>SUM(E39:E61)</f>
        <v>0.99999999999999978</v>
      </c>
      <c r="F62" s="72">
        <f t="shared" si="18"/>
        <v>0.10840566644062032</v>
      </c>
      <c r="G62" s="2"/>
      <c r="H62" s="47">
        <v>122350.94299999997</v>
      </c>
      <c r="I62" s="199">
        <v>141330.97300000003</v>
      </c>
      <c r="J62" s="351">
        <f>SUM(J39:J61)</f>
        <v>1.0000000000000002</v>
      </c>
      <c r="K62" s="352">
        <f>SUM(K39:K61)</f>
        <v>1</v>
      </c>
      <c r="L62" s="72">
        <f t="shared" si="19"/>
        <v>0.15512777862284283</v>
      </c>
      <c r="M62" s="2"/>
      <c r="N62" s="35">
        <f t="shared" si="16"/>
        <v>4.1524876399536188</v>
      </c>
      <c r="O62" s="194">
        <f t="shared" si="17"/>
        <v>4.32752553377117</v>
      </c>
      <c r="P62" s="72">
        <f t="shared" si="8"/>
        <v>4.2152538187809341E-2</v>
      </c>
    </row>
    <row r="64" spans="1:16" ht="15.75" thickBot="1" x14ac:dyDescent="0.3"/>
    <row r="65" spans="1:16" x14ac:dyDescent="0.25">
      <c r="A65" s="475" t="s">
        <v>15</v>
      </c>
      <c r="B65" s="462" t="s">
        <v>1</v>
      </c>
      <c r="C65" s="458"/>
      <c r="D65" s="462" t="s">
        <v>116</v>
      </c>
      <c r="E65" s="458"/>
      <c r="F65" s="176" t="s">
        <v>0</v>
      </c>
      <c r="H65" s="473" t="s">
        <v>19</v>
      </c>
      <c r="I65" s="474"/>
      <c r="J65" s="462" t="s">
        <v>116</v>
      </c>
      <c r="K65" s="463"/>
      <c r="L65" s="176" t="s">
        <v>0</v>
      </c>
      <c r="N65" s="470" t="s">
        <v>22</v>
      </c>
      <c r="O65" s="458"/>
      <c r="P65" s="176" t="s">
        <v>0</v>
      </c>
    </row>
    <row r="66" spans="1:16" x14ac:dyDescent="0.25">
      <c r="A66" s="476"/>
      <c r="B66" s="465" t="str">
        <f>B5</f>
        <v>jan-set</v>
      </c>
      <c r="C66" s="467"/>
      <c r="D66" s="465" t="str">
        <f>B5</f>
        <v>jan-set</v>
      </c>
      <c r="E66" s="467"/>
      <c r="F66" s="177" t="str">
        <f>F37</f>
        <v>2021/2020</v>
      </c>
      <c r="H66" s="468" t="str">
        <f>B5</f>
        <v>jan-set</v>
      </c>
      <c r="I66" s="467"/>
      <c r="J66" s="465" t="str">
        <f>B5</f>
        <v>jan-set</v>
      </c>
      <c r="K66" s="466"/>
      <c r="L66" s="177" t="str">
        <f>L37</f>
        <v>2021/2020</v>
      </c>
      <c r="N66" s="468" t="str">
        <f>B5</f>
        <v>jan-set</v>
      </c>
      <c r="O66" s="466"/>
      <c r="P66" s="177" t="str">
        <f>P37</f>
        <v>2021/2020</v>
      </c>
    </row>
    <row r="67" spans="1:16" ht="19.5" customHeight="1" thickBot="1" x14ac:dyDescent="0.3">
      <c r="A67" s="477"/>
      <c r="B67" s="120">
        <f>B6</f>
        <v>2020</v>
      </c>
      <c r="C67" s="180">
        <f>C6</f>
        <v>2021</v>
      </c>
      <c r="D67" s="120">
        <f>B6</f>
        <v>2020</v>
      </c>
      <c r="E67" s="180">
        <f>C6</f>
        <v>2021</v>
      </c>
      <c r="F67" s="178" t="s">
        <v>1</v>
      </c>
      <c r="H67" s="31">
        <f>B6</f>
        <v>2020</v>
      </c>
      <c r="I67" s="180">
        <f>C6</f>
        <v>2021</v>
      </c>
      <c r="J67" s="120">
        <f>B6</f>
        <v>2020</v>
      </c>
      <c r="K67" s="180">
        <f>C6</f>
        <v>2021</v>
      </c>
      <c r="L67" s="357">
        <v>1000</v>
      </c>
      <c r="N67" s="31">
        <f>B6</f>
        <v>2020</v>
      </c>
      <c r="O67" s="180">
        <f>C6</f>
        <v>2021</v>
      </c>
      <c r="P67" s="178"/>
    </row>
    <row r="68" spans="1:16" ht="20.100000000000001" customHeight="1" x14ac:dyDescent="0.25">
      <c r="A68" s="45" t="s">
        <v>181</v>
      </c>
      <c r="B68" s="46">
        <v>24894.340000000004</v>
      </c>
      <c r="C68" s="195">
        <v>32833.710000000006</v>
      </c>
      <c r="D68" s="345">
        <f>B68/$B$96</f>
        <v>0.24966831194372863</v>
      </c>
      <c r="E68" s="344">
        <f>C68/$C$96</f>
        <v>0.28045537458087011</v>
      </c>
      <c r="F68" s="76">
        <f t="shared" ref="F68:F91" si="31">(C68-B68)/B68</f>
        <v>0.31892269487763086</v>
      </c>
      <c r="H68" s="25">
        <v>22540.702999999998</v>
      </c>
      <c r="I68" s="195">
        <v>30144.102999999999</v>
      </c>
      <c r="J68" s="343">
        <f>H68/$H$96</f>
        <v>0.33159284393178051</v>
      </c>
      <c r="K68" s="344">
        <f>I68/$I$96</f>
        <v>0.35330363259801378</v>
      </c>
      <c r="L68" s="76">
        <f t="shared" ref="L68:L82" si="32">(I68-H68)/H68</f>
        <v>0.33731867191542347</v>
      </c>
      <c r="N68" s="49">
        <f t="shared" ref="N68:N96" si="33">(H68/B68)*10</f>
        <v>9.0545493473616858</v>
      </c>
      <c r="O68" s="197">
        <f t="shared" ref="O68:O96" si="34">(I68/C68)*10</f>
        <v>9.180839752802834</v>
      </c>
      <c r="P68" s="76">
        <f t="shared" si="8"/>
        <v>1.3947729544148624E-2</v>
      </c>
    </row>
    <row r="69" spans="1:16" ht="20.100000000000001" customHeight="1" x14ac:dyDescent="0.25">
      <c r="A69" s="45" t="s">
        <v>182</v>
      </c>
      <c r="B69" s="25">
        <v>44196.380000000005</v>
      </c>
      <c r="C69" s="188">
        <v>44952.909999999996</v>
      </c>
      <c r="D69" s="345">
        <f t="shared" ref="D69:D95" si="35">B69/$B$96</f>
        <v>0.44325077863576895</v>
      </c>
      <c r="E69" s="295">
        <f t="shared" ref="E69:E95" si="36">C69/$C$96</f>
        <v>0.38397382484495773</v>
      </c>
      <c r="F69" s="67">
        <f t="shared" si="31"/>
        <v>1.7117465276567708E-2</v>
      </c>
      <c r="H69" s="25">
        <v>22448.758999999998</v>
      </c>
      <c r="I69" s="188">
        <v>25508.220999999998</v>
      </c>
      <c r="J69" s="294">
        <f t="shared" ref="J69:J96" si="37">H69/$H$96</f>
        <v>0.3302402697710517</v>
      </c>
      <c r="K69" s="295">
        <f t="shared" ref="K69:K96" si="38">I69/$I$96</f>
        <v>0.29896882784712281</v>
      </c>
      <c r="L69" s="67">
        <f t="shared" si="32"/>
        <v>0.13628646465490585</v>
      </c>
      <c r="N69" s="48">
        <f t="shared" si="33"/>
        <v>5.0793207497989643</v>
      </c>
      <c r="O69" s="191">
        <f t="shared" si="34"/>
        <v>5.6744315329085477</v>
      </c>
      <c r="P69" s="67">
        <f t="shared" si="8"/>
        <v>0.11716345795510895</v>
      </c>
    </row>
    <row r="70" spans="1:16" ht="20.100000000000001" customHeight="1" x14ac:dyDescent="0.25">
      <c r="A70" s="45" t="s">
        <v>184</v>
      </c>
      <c r="B70" s="25">
        <v>8931.49</v>
      </c>
      <c r="C70" s="188">
        <v>9739.91</v>
      </c>
      <c r="D70" s="345">
        <f t="shared" si="35"/>
        <v>8.9574980957209241E-2</v>
      </c>
      <c r="E70" s="295">
        <f t="shared" si="36"/>
        <v>8.3195292503770113E-2</v>
      </c>
      <c r="F70" s="67">
        <f t="shared" si="31"/>
        <v>9.0513452962495633E-2</v>
      </c>
      <c r="H70" s="25">
        <v>7954.0189999999993</v>
      </c>
      <c r="I70" s="188">
        <v>8938.0440000000017</v>
      </c>
      <c r="J70" s="294">
        <f t="shared" si="37"/>
        <v>0.1170103603644224</v>
      </c>
      <c r="K70" s="295">
        <f t="shared" si="38"/>
        <v>0.10475824785766165</v>
      </c>
      <c r="L70" s="67">
        <f t="shared" si="32"/>
        <v>0.12371418775841526</v>
      </c>
      <c r="N70" s="48">
        <f t="shared" si="33"/>
        <v>8.9055902206686675</v>
      </c>
      <c r="O70" s="191">
        <f t="shared" si="34"/>
        <v>9.1767213454744461</v>
      </c>
      <c r="P70" s="67">
        <f t="shared" si="8"/>
        <v>3.0445048344636388E-2</v>
      </c>
    </row>
    <row r="71" spans="1:16" ht="20.100000000000001" customHeight="1" x14ac:dyDescent="0.25">
      <c r="A71" s="45" t="s">
        <v>185</v>
      </c>
      <c r="B71" s="25">
        <v>4379.5899999999992</v>
      </c>
      <c r="C71" s="188">
        <v>5111.0599999999995</v>
      </c>
      <c r="D71" s="345">
        <f t="shared" si="35"/>
        <v>4.3923431683894176E-2</v>
      </c>
      <c r="E71" s="295">
        <f t="shared" si="36"/>
        <v>4.3657090435570679E-2</v>
      </c>
      <c r="F71" s="67">
        <f t="shared" si="31"/>
        <v>0.16701791720229528</v>
      </c>
      <c r="H71" s="25">
        <v>2663.1390000000001</v>
      </c>
      <c r="I71" s="188">
        <v>3378.5059999999999</v>
      </c>
      <c r="J71" s="294">
        <f t="shared" si="37"/>
        <v>3.9177031647843377E-2</v>
      </c>
      <c r="K71" s="295">
        <f t="shared" si="38"/>
        <v>3.9597742966648738E-2</v>
      </c>
      <c r="L71" s="67">
        <f t="shared" si="32"/>
        <v>0.26861797300103363</v>
      </c>
      <c r="N71" s="48">
        <f t="shared" si="33"/>
        <v>6.0807952342570895</v>
      </c>
      <c r="O71" s="191">
        <f t="shared" si="34"/>
        <v>6.6101865366479746</v>
      </c>
      <c r="P71" s="67">
        <f t="shared" si="8"/>
        <v>8.7059550929864948E-2</v>
      </c>
    </row>
    <row r="72" spans="1:16" ht="20.100000000000001" customHeight="1" x14ac:dyDescent="0.25">
      <c r="A72" s="45" t="s">
        <v>192</v>
      </c>
      <c r="B72" s="25">
        <v>1364.33</v>
      </c>
      <c r="C72" s="188">
        <v>2908.77</v>
      </c>
      <c r="D72" s="345">
        <f t="shared" si="35"/>
        <v>1.3683028673754243E-2</v>
      </c>
      <c r="E72" s="295">
        <f t="shared" si="36"/>
        <v>2.4845811817171964E-2</v>
      </c>
      <c r="F72" s="67">
        <f t="shared" si="31"/>
        <v>1.132013515791634</v>
      </c>
      <c r="H72" s="25">
        <v>1199.019</v>
      </c>
      <c r="I72" s="188">
        <v>2689.4079999999994</v>
      </c>
      <c r="J72" s="294">
        <f t="shared" si="37"/>
        <v>1.7638585634983949E-2</v>
      </c>
      <c r="K72" s="295">
        <f t="shared" si="38"/>
        <v>3.1521177324074258E-2</v>
      </c>
      <c r="L72" s="67">
        <f t="shared" si="32"/>
        <v>1.2430069915489241</v>
      </c>
      <c r="N72" s="48">
        <f t="shared" si="33"/>
        <v>8.7883356665909282</v>
      </c>
      <c r="O72" s="191">
        <f t="shared" si="34"/>
        <v>9.2458599339239598</v>
      </c>
      <c r="P72" s="67">
        <f t="shared" ref="P72:P76" si="39">(O72-N72)/N72</f>
        <v>5.2060399680945411E-2</v>
      </c>
    </row>
    <row r="73" spans="1:16" ht="20.100000000000001" customHeight="1" x14ac:dyDescent="0.25">
      <c r="A73" s="45" t="s">
        <v>183</v>
      </c>
      <c r="B73" s="25">
        <v>5128.9400000000014</v>
      </c>
      <c r="C73" s="188">
        <v>5645.91</v>
      </c>
      <c r="D73" s="345">
        <f t="shared" si="35"/>
        <v>5.1438752417644638E-2</v>
      </c>
      <c r="E73" s="295">
        <f t="shared" si="36"/>
        <v>4.8225613368086638E-2</v>
      </c>
      <c r="F73" s="67">
        <f t="shared" si="31"/>
        <v>0.10079470611861287</v>
      </c>
      <c r="H73" s="25">
        <v>2176.6400000000003</v>
      </c>
      <c r="I73" s="188">
        <v>2557.7850000000003</v>
      </c>
      <c r="J73" s="294">
        <f t="shared" si="37"/>
        <v>3.2020219059524048E-2</v>
      </c>
      <c r="K73" s="295">
        <f t="shared" si="38"/>
        <v>2.9978491378718778E-2</v>
      </c>
      <c r="L73" s="67">
        <f t="shared" si="32"/>
        <v>0.17510704572184649</v>
      </c>
      <c r="N73" s="48">
        <f t="shared" si="33"/>
        <v>4.2438398577483847</v>
      </c>
      <c r="O73" s="191">
        <f t="shared" si="34"/>
        <v>4.5303325770336409</v>
      </c>
      <c r="P73" s="67">
        <f t="shared" si="39"/>
        <v>6.7507900601427986E-2</v>
      </c>
    </row>
    <row r="74" spans="1:16" ht="20.100000000000001" customHeight="1" x14ac:dyDescent="0.25">
      <c r="A74" s="45" t="s">
        <v>189</v>
      </c>
      <c r="B74" s="25">
        <v>1317.52</v>
      </c>
      <c r="C74" s="188">
        <v>2394.36</v>
      </c>
      <c r="D74" s="345">
        <f t="shared" si="35"/>
        <v>1.3213565587683839E-2</v>
      </c>
      <c r="E74" s="295">
        <f t="shared" si="36"/>
        <v>2.0451881029632413E-2</v>
      </c>
      <c r="F74" s="67">
        <f t="shared" si="31"/>
        <v>0.81732345619041846</v>
      </c>
      <c r="H74" s="25">
        <v>840.59500000000003</v>
      </c>
      <c r="I74" s="188">
        <v>1477.2920000000001</v>
      </c>
      <c r="J74" s="294">
        <f t="shared" si="37"/>
        <v>1.2365864837704268E-2</v>
      </c>
      <c r="K74" s="295">
        <f t="shared" si="38"/>
        <v>1.7314584879436785E-2</v>
      </c>
      <c r="L74" s="67">
        <f t="shared" si="32"/>
        <v>0.75743610180883791</v>
      </c>
      <c r="N74" s="48">
        <f t="shared" si="33"/>
        <v>6.3801308519035773</v>
      </c>
      <c r="O74" s="191">
        <f t="shared" si="34"/>
        <v>6.1698825573430893</v>
      </c>
      <c r="P74" s="67">
        <f t="shared" si="39"/>
        <v>-3.2953602275689733E-2</v>
      </c>
    </row>
    <row r="75" spans="1:16" ht="20.100000000000001" customHeight="1" x14ac:dyDescent="0.25">
      <c r="A75" s="45" t="s">
        <v>201</v>
      </c>
      <c r="B75" s="25">
        <v>464.30000000000007</v>
      </c>
      <c r="C75" s="188">
        <v>376.56</v>
      </c>
      <c r="D75" s="345">
        <f t="shared" si="35"/>
        <v>4.656520206419339E-3</v>
      </c>
      <c r="E75" s="295">
        <f t="shared" si="36"/>
        <v>3.2164588117569539E-3</v>
      </c>
      <c r="F75" s="67">
        <f t="shared" si="31"/>
        <v>-0.18897264699547717</v>
      </c>
      <c r="H75" s="25">
        <v>1259.6660000000002</v>
      </c>
      <c r="I75" s="188">
        <v>1077.0849999999998</v>
      </c>
      <c r="J75" s="294">
        <f t="shared" si="37"/>
        <v>1.8530754402121812E-2</v>
      </c>
      <c r="K75" s="295">
        <f t="shared" si="38"/>
        <v>1.2623963072207908E-2</v>
      </c>
      <c r="L75" s="67">
        <f t="shared" si="32"/>
        <v>-0.14494397721300753</v>
      </c>
      <c r="N75" s="48">
        <f t="shared" si="33"/>
        <v>27.130432909756621</v>
      </c>
      <c r="O75" s="191">
        <f t="shared" si="34"/>
        <v>28.603277034204375</v>
      </c>
      <c r="P75" s="67">
        <f t="shared" si="39"/>
        <v>5.4287527565330181E-2</v>
      </c>
    </row>
    <row r="76" spans="1:16" ht="20.100000000000001" customHeight="1" x14ac:dyDescent="0.25">
      <c r="A76" s="45" t="s">
        <v>204</v>
      </c>
      <c r="B76" s="25">
        <v>568.76</v>
      </c>
      <c r="C76" s="188">
        <v>1085.44</v>
      </c>
      <c r="D76" s="345">
        <f t="shared" si="35"/>
        <v>5.7041620344670746E-3</v>
      </c>
      <c r="E76" s="295">
        <f t="shared" si="36"/>
        <v>9.271492066691811E-3</v>
      </c>
      <c r="F76" s="67">
        <f t="shared" si="31"/>
        <v>0.90843237921091513</v>
      </c>
      <c r="H76" s="25">
        <v>485.16200000000003</v>
      </c>
      <c r="I76" s="188">
        <v>1041.3530000000001</v>
      </c>
      <c r="J76" s="294">
        <f t="shared" si="37"/>
        <v>7.1371441852381683E-3</v>
      </c>
      <c r="K76" s="295">
        <f t="shared" si="38"/>
        <v>1.2205166553366656E-2</v>
      </c>
      <c r="L76" s="67">
        <f t="shared" si="32"/>
        <v>1.1464026448897482</v>
      </c>
      <c r="N76" s="48">
        <f t="shared" si="33"/>
        <v>8.5301708980941005</v>
      </c>
      <c r="O76" s="191">
        <f t="shared" si="34"/>
        <v>9.5938329156839615</v>
      </c>
      <c r="P76" s="67">
        <f t="shared" si="39"/>
        <v>0.12469410405687363</v>
      </c>
    </row>
    <row r="77" spans="1:16" ht="20.100000000000001" customHeight="1" x14ac:dyDescent="0.25">
      <c r="A77" s="45" t="s">
        <v>187</v>
      </c>
      <c r="B77" s="25">
        <v>1379.3400000000001</v>
      </c>
      <c r="C77" s="188">
        <v>1661.7000000000003</v>
      </c>
      <c r="D77" s="345">
        <f t="shared" si="35"/>
        <v>1.3833565758178873E-2</v>
      </c>
      <c r="E77" s="295">
        <f t="shared" si="36"/>
        <v>1.4193726384896249E-2</v>
      </c>
      <c r="F77" s="67">
        <f t="shared" si="31"/>
        <v>0.20470659880812569</v>
      </c>
      <c r="H77" s="25">
        <v>874.85199999999998</v>
      </c>
      <c r="I77" s="188">
        <v>1016.4299999999998</v>
      </c>
      <c r="J77" s="294">
        <f t="shared" si="37"/>
        <v>1.2869814339836964E-2</v>
      </c>
      <c r="K77" s="295">
        <f t="shared" si="38"/>
        <v>1.1913056801909119E-2</v>
      </c>
      <c r="L77" s="67">
        <f t="shared" si="32"/>
        <v>0.16183080109549944</v>
      </c>
      <c r="N77" s="48">
        <f t="shared" ref="N77:N78" si="40">(H77/B77)*10</f>
        <v>6.3425406353763378</v>
      </c>
      <c r="O77" s="191">
        <f t="shared" ref="O77:O78" si="41">(I77/C77)*10</f>
        <v>6.1168080881025428</v>
      </c>
      <c r="P77" s="67">
        <f t="shared" ref="P77:P78" si="42">(O77-N77)/N77</f>
        <v>-3.5590240607169719E-2</v>
      </c>
    </row>
    <row r="78" spans="1:16" ht="20.100000000000001" customHeight="1" x14ac:dyDescent="0.25">
      <c r="A78" s="45" t="s">
        <v>188</v>
      </c>
      <c r="B78" s="25">
        <v>1147.0899999999999</v>
      </c>
      <c r="C78" s="188">
        <v>1063.6199999999999</v>
      </c>
      <c r="D78" s="345">
        <f t="shared" si="35"/>
        <v>1.150430274301434E-2</v>
      </c>
      <c r="E78" s="295">
        <f t="shared" si="36"/>
        <v>9.0851123894224849E-3</v>
      </c>
      <c r="F78" s="67">
        <f t="shared" si="31"/>
        <v>-7.2766740186036002E-2</v>
      </c>
      <c r="H78" s="25">
        <v>1128.125</v>
      </c>
      <c r="I78" s="188">
        <v>955.45799999999986</v>
      </c>
      <c r="J78" s="294">
        <f t="shared" si="37"/>
        <v>1.6595674813715437E-2</v>
      </c>
      <c r="K78" s="295">
        <f t="shared" si="38"/>
        <v>1.1198435136545049E-2</v>
      </c>
      <c r="L78" s="67">
        <f t="shared" si="32"/>
        <v>-0.1530566204986151</v>
      </c>
      <c r="N78" s="48">
        <f t="shared" si="40"/>
        <v>9.8346685961868747</v>
      </c>
      <c r="O78" s="191">
        <f t="shared" si="41"/>
        <v>8.9830766627178864</v>
      </c>
      <c r="P78" s="67">
        <f t="shared" si="42"/>
        <v>-8.6590811387296768E-2</v>
      </c>
    </row>
    <row r="79" spans="1:16" ht="20.100000000000001" customHeight="1" x14ac:dyDescent="0.25">
      <c r="A79" s="45" t="s">
        <v>199</v>
      </c>
      <c r="B79" s="25">
        <v>882.55</v>
      </c>
      <c r="C79" s="188">
        <v>1267.33</v>
      </c>
      <c r="D79" s="345">
        <f t="shared" si="35"/>
        <v>8.8511994576252143E-3</v>
      </c>
      <c r="E79" s="295">
        <f t="shared" si="36"/>
        <v>1.0825140073039995E-2</v>
      </c>
      <c r="F79" s="67">
        <f t="shared" si="31"/>
        <v>0.4359866296527109</v>
      </c>
      <c r="H79" s="25">
        <v>449.97800000000001</v>
      </c>
      <c r="I79" s="188">
        <v>655.92299999999989</v>
      </c>
      <c r="J79" s="294">
        <f t="shared" si="37"/>
        <v>6.6195577274912303E-3</v>
      </c>
      <c r="K79" s="295">
        <f t="shared" si="38"/>
        <v>7.687738414527941E-3</v>
      </c>
      <c r="L79" s="67">
        <f t="shared" ref="L79:L80" si="43">(I79-H79)/H79</f>
        <v>0.45767793092106696</v>
      </c>
      <c r="N79" s="48">
        <f t="shared" ref="N79:N80" si="44">(H79/B79)*10</f>
        <v>5.0986119766585469</v>
      </c>
      <c r="O79" s="191">
        <f t="shared" ref="O79:O80" si="45">(I79/C79)*10</f>
        <v>5.1756290784562822</v>
      </c>
      <c r="P79" s="67">
        <f t="shared" ref="P79:P80" si="46">(O79-N79)/N79</f>
        <v>1.5105503644976251E-2</v>
      </c>
    </row>
    <row r="80" spans="1:16" ht="20.100000000000001" customHeight="1" x14ac:dyDescent="0.25">
      <c r="A80" s="45" t="s">
        <v>206</v>
      </c>
      <c r="B80" s="25">
        <v>339.91999999999996</v>
      </c>
      <c r="C80" s="188">
        <v>586.58000000000004</v>
      </c>
      <c r="D80" s="345">
        <f t="shared" si="35"/>
        <v>3.4090983169633021E-3</v>
      </c>
      <c r="E80" s="295">
        <f t="shared" si="36"/>
        <v>5.010384559699369E-3</v>
      </c>
      <c r="F80" s="67">
        <f t="shared" si="31"/>
        <v>0.72564132737114651</v>
      </c>
      <c r="H80" s="25">
        <v>273.06999999999994</v>
      </c>
      <c r="I80" s="188">
        <v>543.78399999999999</v>
      </c>
      <c r="J80" s="294">
        <f t="shared" si="37"/>
        <v>4.0170911214460038E-3</v>
      </c>
      <c r="K80" s="295">
        <f t="shared" si="38"/>
        <v>6.373414480061932E-3</v>
      </c>
      <c r="L80" s="67">
        <f t="shared" si="43"/>
        <v>0.99137217563262214</v>
      </c>
      <c r="N80" s="48">
        <f t="shared" si="44"/>
        <v>8.0333607907742994</v>
      </c>
      <c r="O80" s="191">
        <f t="shared" si="45"/>
        <v>9.2704149476627222</v>
      </c>
      <c r="P80" s="67">
        <f t="shared" si="46"/>
        <v>0.15398961768393185</v>
      </c>
    </row>
    <row r="81" spans="1:16" ht="20.100000000000001" customHeight="1" x14ac:dyDescent="0.25">
      <c r="A81" s="45" t="s">
        <v>197</v>
      </c>
      <c r="B81" s="25">
        <v>521.38</v>
      </c>
      <c r="C81" s="188">
        <v>467.05999999999995</v>
      </c>
      <c r="D81" s="345">
        <f t="shared" si="35"/>
        <v>5.2289823502539622E-3</v>
      </c>
      <c r="E81" s="295">
        <f t="shared" si="36"/>
        <v>3.9894817628510805E-3</v>
      </c>
      <c r="F81" s="67">
        <f t="shared" si="31"/>
        <v>-0.10418504737427606</v>
      </c>
      <c r="H81" s="25">
        <v>511.03800000000001</v>
      </c>
      <c r="I81" s="188">
        <v>527.40899999999999</v>
      </c>
      <c r="J81" s="294">
        <f t="shared" si="37"/>
        <v>7.5178020746384565E-3</v>
      </c>
      <c r="K81" s="295">
        <f t="shared" si="38"/>
        <v>6.1814914699862139E-3</v>
      </c>
      <c r="L81" s="67">
        <f t="shared" si="32"/>
        <v>3.203479976048744E-2</v>
      </c>
      <c r="N81" s="48">
        <f t="shared" ref="N81" si="47">(H81/B81)*10</f>
        <v>9.8016417967701113</v>
      </c>
      <c r="O81" s="191">
        <f t="shared" ref="O81" si="48">(I81/C81)*10</f>
        <v>11.29210379822721</v>
      </c>
      <c r="P81" s="67">
        <f t="shared" ref="P81" si="49">(O81-N81)/N81</f>
        <v>0.15206248426138602</v>
      </c>
    </row>
    <row r="82" spans="1:16" ht="20.100000000000001" customHeight="1" x14ac:dyDescent="0.25">
      <c r="A82" s="45" t="s">
        <v>190</v>
      </c>
      <c r="B82" s="25">
        <v>730.4799999999999</v>
      </c>
      <c r="C82" s="188">
        <v>806.06</v>
      </c>
      <c r="D82" s="345">
        <f t="shared" si="35"/>
        <v>7.3260712478681834E-3</v>
      </c>
      <c r="E82" s="295">
        <f t="shared" si="36"/>
        <v>6.8851146956788031E-3</v>
      </c>
      <c r="F82" s="67">
        <f t="shared" si="31"/>
        <v>0.10346621399627649</v>
      </c>
      <c r="H82" s="25">
        <v>462.44500000000005</v>
      </c>
      <c r="I82" s="188">
        <v>522.97500000000002</v>
      </c>
      <c r="J82" s="294">
        <f t="shared" si="37"/>
        <v>6.8029578630281534E-3</v>
      </c>
      <c r="K82" s="295">
        <f t="shared" si="38"/>
        <v>6.1295228210289177E-3</v>
      </c>
      <c r="L82" s="67">
        <f t="shared" si="32"/>
        <v>0.1308912411205656</v>
      </c>
      <c r="N82" s="48">
        <f t="shared" ref="N82" si="50">(H82/B82)*10</f>
        <v>6.3307003614061994</v>
      </c>
      <c r="O82" s="191">
        <f t="shared" ref="O82" si="51">(I82/C82)*10</f>
        <v>6.4880405925117248</v>
      </c>
      <c r="P82" s="67">
        <f t="shared" ref="P82" si="52">(O82-N82)/N82</f>
        <v>2.4853526801665971E-2</v>
      </c>
    </row>
    <row r="83" spans="1:16" ht="20.100000000000001" customHeight="1" x14ac:dyDescent="0.25">
      <c r="A83" s="45" t="s">
        <v>229</v>
      </c>
      <c r="B83" s="25"/>
      <c r="C83" s="188">
        <v>726.74999999999989</v>
      </c>
      <c r="D83" s="345">
        <f t="shared" si="35"/>
        <v>0</v>
      </c>
      <c r="E83" s="295">
        <f t="shared" si="36"/>
        <v>6.2076732564381931E-3</v>
      </c>
      <c r="F83" s="67"/>
      <c r="H83" s="25"/>
      <c r="I83" s="188">
        <v>520.83799999999997</v>
      </c>
      <c r="J83" s="294">
        <f t="shared" si="37"/>
        <v>0</v>
      </c>
      <c r="K83" s="295">
        <f t="shared" si="38"/>
        <v>6.1044761356834629E-3</v>
      </c>
      <c r="L83" s="67"/>
      <c r="N83" s="48"/>
      <c r="O83" s="191">
        <f t="shared" si="34"/>
        <v>7.1666735466116283</v>
      </c>
      <c r="P83" s="67"/>
    </row>
    <row r="84" spans="1:16" ht="20.100000000000001" customHeight="1" x14ac:dyDescent="0.25">
      <c r="A84" s="45" t="s">
        <v>214</v>
      </c>
      <c r="B84" s="25">
        <v>179.67000000000002</v>
      </c>
      <c r="C84" s="188">
        <v>335.42000000000007</v>
      </c>
      <c r="D84" s="345">
        <f t="shared" si="35"/>
        <v>1.8019319092986486E-3</v>
      </c>
      <c r="E84" s="295">
        <f t="shared" si="36"/>
        <v>2.8650536823866522E-3</v>
      </c>
      <c r="F84" s="67">
        <f t="shared" si="31"/>
        <v>0.86686703400679044</v>
      </c>
      <c r="H84" s="25">
        <v>195.393</v>
      </c>
      <c r="I84" s="188">
        <v>380.05799999999999</v>
      </c>
      <c r="J84" s="294">
        <f t="shared" si="37"/>
        <v>2.8743966217186041E-3</v>
      </c>
      <c r="K84" s="295">
        <f t="shared" si="38"/>
        <v>4.4544656710447123E-3</v>
      </c>
      <c r="L84" s="67">
        <f t="shared" ref="L84:L93" si="53">(I84-H84)/H84</f>
        <v>0.94509526953370893</v>
      </c>
      <c r="N84" s="48">
        <f t="shared" ref="N84:N92" si="54">(H84/B84)*10</f>
        <v>10.875104357989647</v>
      </c>
      <c r="O84" s="191">
        <f t="shared" ref="O84:O92" si="55">(I84/C84)*10</f>
        <v>11.330809134816048</v>
      </c>
      <c r="P84" s="67">
        <f t="shared" ref="P84:P92" si="56">(O84-N84)/N84</f>
        <v>4.1903485412680866E-2</v>
      </c>
    </row>
    <row r="85" spans="1:16" ht="20.100000000000001" customHeight="1" x14ac:dyDescent="0.25">
      <c r="A85" s="45" t="s">
        <v>208</v>
      </c>
      <c r="B85" s="25">
        <v>209.67000000000002</v>
      </c>
      <c r="C85" s="188">
        <v>316.14</v>
      </c>
      <c r="D85" s="345">
        <f t="shared" si="35"/>
        <v>2.1028054957569304E-3</v>
      </c>
      <c r="E85" s="295">
        <f t="shared" si="36"/>
        <v>2.7003698978883667E-3</v>
      </c>
      <c r="F85" s="67">
        <f t="shared" si="31"/>
        <v>0.50779796823579892</v>
      </c>
      <c r="H85" s="25">
        <v>234.47700000000003</v>
      </c>
      <c r="I85" s="188">
        <v>360.72399999999999</v>
      </c>
      <c r="J85" s="294">
        <f t="shared" si="37"/>
        <v>3.4493553846387187E-3</v>
      </c>
      <c r="K85" s="295">
        <f t="shared" si="38"/>
        <v>4.2278617335299688E-3</v>
      </c>
      <c r="L85" s="67">
        <f t="shared" si="53"/>
        <v>0.53841954648003831</v>
      </c>
      <c r="N85" s="48">
        <f t="shared" si="54"/>
        <v>11.183144942051797</v>
      </c>
      <c r="O85" s="191">
        <f t="shared" si="55"/>
        <v>11.410261276649585</v>
      </c>
      <c r="P85" s="67">
        <f t="shared" si="56"/>
        <v>2.0308807207153903E-2</v>
      </c>
    </row>
    <row r="86" spans="1:16" ht="20.100000000000001" customHeight="1" x14ac:dyDescent="0.25">
      <c r="A86" s="45" t="s">
        <v>207</v>
      </c>
      <c r="B86" s="25">
        <v>192.29000000000002</v>
      </c>
      <c r="C86" s="188">
        <v>528.16999999999985</v>
      </c>
      <c r="D86" s="345">
        <f t="shared" si="35"/>
        <v>1.9284993980020991E-3</v>
      </c>
      <c r="E86" s="295">
        <f t="shared" si="36"/>
        <v>4.5114644428661298E-3</v>
      </c>
      <c r="F86" s="67">
        <f t="shared" si="31"/>
        <v>1.7467366997763782</v>
      </c>
      <c r="H86" s="25">
        <v>120.735</v>
      </c>
      <c r="I86" s="188">
        <v>337.44400000000002</v>
      </c>
      <c r="J86" s="294">
        <f t="shared" si="37"/>
        <v>1.7761141705342344E-3</v>
      </c>
      <c r="K86" s="295">
        <f t="shared" si="38"/>
        <v>3.9550087457704136E-3</v>
      </c>
      <c r="L86" s="67">
        <f t="shared" si="53"/>
        <v>1.7949144821302854</v>
      </c>
      <c r="N86" s="48">
        <f t="shared" si="54"/>
        <v>6.2787976493837423</v>
      </c>
      <c r="O86" s="191">
        <f t="shared" si="55"/>
        <v>6.3889278073347624</v>
      </c>
      <c r="P86" s="67">
        <f t="shared" si="56"/>
        <v>1.754000751430957E-2</v>
      </c>
    </row>
    <row r="87" spans="1:16" ht="20.100000000000001" customHeight="1" x14ac:dyDescent="0.25">
      <c r="A87" s="45" t="s">
        <v>205</v>
      </c>
      <c r="B87" s="25">
        <v>199.98</v>
      </c>
      <c r="C87" s="188">
        <v>372.40000000000003</v>
      </c>
      <c r="D87" s="345">
        <f t="shared" si="35"/>
        <v>2.0056233273309052E-3</v>
      </c>
      <c r="E87" s="295">
        <f t="shared" si="36"/>
        <v>3.1809253810768266E-3</v>
      </c>
      <c r="F87" s="67">
        <f t="shared" si="31"/>
        <v>0.8621862186218624</v>
      </c>
      <c r="H87" s="25">
        <v>127.81100000000001</v>
      </c>
      <c r="I87" s="188">
        <v>272.90699999999998</v>
      </c>
      <c r="J87" s="294">
        <f t="shared" si="37"/>
        <v>1.8802081273048498E-3</v>
      </c>
      <c r="K87" s="295">
        <f t="shared" si="38"/>
        <v>3.1986035365333693E-3</v>
      </c>
      <c r="L87" s="67">
        <f t="shared" si="53"/>
        <v>1.1352387509682262</v>
      </c>
      <c r="N87" s="48">
        <f t="shared" si="54"/>
        <v>6.3911891189118917</v>
      </c>
      <c r="O87" s="191">
        <f t="shared" si="55"/>
        <v>7.3283297529538114</v>
      </c>
      <c r="P87" s="67">
        <f t="shared" si="56"/>
        <v>0.14663008973852257</v>
      </c>
    </row>
    <row r="88" spans="1:16" ht="20.100000000000001" customHeight="1" x14ac:dyDescent="0.25">
      <c r="A88" s="45" t="s">
        <v>224</v>
      </c>
      <c r="B88" s="25">
        <v>334.25</v>
      </c>
      <c r="C88" s="188">
        <v>294.86</v>
      </c>
      <c r="D88" s="345">
        <f t="shared" si="35"/>
        <v>3.3522332091226875E-3</v>
      </c>
      <c r="E88" s="295">
        <f t="shared" si="36"/>
        <v>2.5186027332554056E-3</v>
      </c>
      <c r="F88" s="67">
        <f t="shared" si="31"/>
        <v>-0.11784592370979802</v>
      </c>
      <c r="H88" s="25">
        <v>529.11</v>
      </c>
      <c r="I88" s="188">
        <v>223.57500000000002</v>
      </c>
      <c r="J88" s="294">
        <f t="shared" si="37"/>
        <v>7.7836565103024703E-3</v>
      </c>
      <c r="K88" s="295">
        <f t="shared" si="38"/>
        <v>2.6204083650490759E-3</v>
      </c>
      <c r="L88" s="67">
        <f t="shared" si="53"/>
        <v>-0.57745081363043593</v>
      </c>
      <c r="N88" s="48">
        <f t="shared" si="54"/>
        <v>15.82976813762154</v>
      </c>
      <c r="O88" s="191">
        <f t="shared" si="55"/>
        <v>7.5824119921318589</v>
      </c>
      <c r="P88" s="67">
        <f t="shared" si="56"/>
        <v>-0.52100296566497073</v>
      </c>
    </row>
    <row r="89" spans="1:16" ht="20.100000000000001" customHeight="1" x14ac:dyDescent="0.25">
      <c r="A89" s="45" t="s">
        <v>186</v>
      </c>
      <c r="B89" s="25">
        <v>122.47999999999999</v>
      </c>
      <c r="C89" s="188">
        <v>300.92999999999995</v>
      </c>
      <c r="D89" s="345">
        <f t="shared" si="35"/>
        <v>1.2283665623136777E-3</v>
      </c>
      <c r="E89" s="295">
        <f t="shared" si="36"/>
        <v>2.5704507919641494E-3</v>
      </c>
      <c r="F89" s="67">
        <f t="shared" si="31"/>
        <v>1.4569725669497058</v>
      </c>
      <c r="H89" s="25">
        <v>66.721000000000004</v>
      </c>
      <c r="I89" s="188">
        <v>158.43600000000001</v>
      </c>
      <c r="J89" s="294">
        <f t="shared" si="37"/>
        <v>9.8152245473321449E-4</v>
      </c>
      <c r="K89" s="295">
        <f t="shared" si="38"/>
        <v>1.8569474213347439E-3</v>
      </c>
      <c r="L89" s="67">
        <f t="shared" si="53"/>
        <v>1.3746046971718049</v>
      </c>
      <c r="N89" s="48">
        <f t="shared" si="54"/>
        <v>5.4475016329196615</v>
      </c>
      <c r="O89" s="191">
        <f t="shared" si="55"/>
        <v>5.2648788754859943</v>
      </c>
      <c r="P89" s="67">
        <f t="shared" si="56"/>
        <v>-3.3524130829087624E-2</v>
      </c>
    </row>
    <row r="90" spans="1:16" ht="20.100000000000001" customHeight="1" x14ac:dyDescent="0.25">
      <c r="A90" s="45" t="s">
        <v>209</v>
      </c>
      <c r="B90" s="25">
        <v>172.32</v>
      </c>
      <c r="C90" s="188">
        <v>370.96999999999997</v>
      </c>
      <c r="D90" s="345">
        <f t="shared" si="35"/>
        <v>1.7282178806163693E-3</v>
      </c>
      <c r="E90" s="295">
        <f t="shared" si="36"/>
        <v>3.168710764280532E-3</v>
      </c>
      <c r="F90" s="67">
        <f t="shared" si="31"/>
        <v>1.1527971216341688</v>
      </c>
      <c r="H90" s="25">
        <v>72.125</v>
      </c>
      <c r="I90" s="188">
        <v>155.99599999999998</v>
      </c>
      <c r="J90" s="294">
        <f t="shared" si="37"/>
        <v>1.0610198745167653E-3</v>
      </c>
      <c r="K90" s="295">
        <f t="shared" si="38"/>
        <v>1.828349427772316E-3</v>
      </c>
      <c r="L90" s="67">
        <f t="shared" si="53"/>
        <v>1.1628561525129979</v>
      </c>
      <c r="N90" s="48">
        <f t="shared" si="54"/>
        <v>4.1855269266480963</v>
      </c>
      <c r="O90" s="191">
        <f t="shared" si="55"/>
        <v>4.2050839690541011</v>
      </c>
      <c r="P90" s="67">
        <f t="shared" si="56"/>
        <v>4.6725401003850807E-3</v>
      </c>
    </row>
    <row r="91" spans="1:16" ht="20.100000000000001" customHeight="1" x14ac:dyDescent="0.25">
      <c r="A91" s="45" t="s">
        <v>193</v>
      </c>
      <c r="B91" s="25">
        <v>176.57000000000002</v>
      </c>
      <c r="C91" s="188">
        <v>164.84</v>
      </c>
      <c r="D91" s="345">
        <f t="shared" si="35"/>
        <v>1.7708416386979595E-3</v>
      </c>
      <c r="E91" s="295">
        <f t="shared" si="36"/>
        <v>1.4080121907000646E-3</v>
      </c>
      <c r="F91" s="67">
        <f t="shared" si="31"/>
        <v>-6.6432576315342454E-2</v>
      </c>
      <c r="H91" s="25">
        <v>159.62200000000001</v>
      </c>
      <c r="I91" s="188">
        <v>150.23699999999999</v>
      </c>
      <c r="J91" s="294">
        <f t="shared" si="37"/>
        <v>2.3481748965007293E-3</v>
      </c>
      <c r="K91" s="295">
        <f t="shared" si="38"/>
        <v>1.7608511306714881E-3</v>
      </c>
      <c r="L91" s="67">
        <f t="shared" si="53"/>
        <v>-5.8795153550262609E-2</v>
      </c>
      <c r="N91" s="48">
        <f t="shared" si="54"/>
        <v>9.0401540465537735</v>
      </c>
      <c r="O91" s="191">
        <f t="shared" si="55"/>
        <v>9.1141106527541851</v>
      </c>
      <c r="P91" s="67">
        <f t="shared" si="56"/>
        <v>8.1809011018573064E-3</v>
      </c>
    </row>
    <row r="92" spans="1:16" ht="20.100000000000001" customHeight="1" x14ac:dyDescent="0.25">
      <c r="A92" s="45" t="s">
        <v>217</v>
      </c>
      <c r="B92" s="25">
        <v>56.85</v>
      </c>
      <c r="C92" s="188">
        <v>186.02</v>
      </c>
      <c r="D92" s="345">
        <f t="shared" si="35"/>
        <v>5.7015544633844367E-4</v>
      </c>
      <c r="E92" s="295">
        <f t="shared" si="36"/>
        <v>1.5889251863262922E-3</v>
      </c>
      <c r="F92" s="67">
        <f t="shared" ref="F92" si="57">(C92-B92)/B92</f>
        <v>2.2721196130167107</v>
      </c>
      <c r="H92" s="25">
        <v>41.722999999999999</v>
      </c>
      <c r="I92" s="188">
        <v>145.97599999999997</v>
      </c>
      <c r="J92" s="294">
        <f t="shared" si="37"/>
        <v>6.1378068942063079E-4</v>
      </c>
      <c r="K92" s="295">
        <f t="shared" si="38"/>
        <v>1.710910126339724E-3</v>
      </c>
      <c r="L92" s="67">
        <f t="shared" si="53"/>
        <v>2.498693766028329</v>
      </c>
      <c r="N92" s="48">
        <f t="shared" si="54"/>
        <v>7.3391380826737018</v>
      </c>
      <c r="O92" s="191">
        <f t="shared" si="55"/>
        <v>7.8473282442748076</v>
      </c>
      <c r="P92" s="67">
        <f t="shared" si="56"/>
        <v>6.9243847966404301E-2</v>
      </c>
    </row>
    <row r="93" spans="1:16" ht="20.100000000000001" customHeight="1" x14ac:dyDescent="0.25">
      <c r="A93" s="45" t="s">
        <v>230</v>
      </c>
      <c r="B93" s="25">
        <v>40.5</v>
      </c>
      <c r="C93" s="188">
        <v>101.03</v>
      </c>
      <c r="D93" s="345">
        <f t="shared" si="35"/>
        <v>4.0617934171868016E-4</v>
      </c>
      <c r="E93" s="295">
        <f t="shared" si="36"/>
        <v>8.629669475032002E-4</v>
      </c>
      <c r="F93" s="67">
        <f t="shared" ref="F93" si="58">(C93-B93)/B93</f>
        <v>1.4945679012345678</v>
      </c>
      <c r="H93" s="25">
        <v>21.579000000000001</v>
      </c>
      <c r="I93" s="188">
        <v>145.47299999999998</v>
      </c>
      <c r="J93" s="294">
        <f t="shared" si="37"/>
        <v>3.1744537777743192E-4</v>
      </c>
      <c r="K93" s="295">
        <f t="shared" si="38"/>
        <v>1.7050147202897646E-3</v>
      </c>
      <c r="L93" s="67">
        <f t="shared" si="53"/>
        <v>5.7414152648408159</v>
      </c>
      <c r="N93" s="48">
        <f t="shared" si="33"/>
        <v>5.3281481481481485</v>
      </c>
      <c r="O93" s="191">
        <f t="shared" si="34"/>
        <v>14.398990398891415</v>
      </c>
      <c r="P93" s="67">
        <f t="shared" ref="P93" si="59">(O93-N93)/N93</f>
        <v>1.7024380701381079</v>
      </c>
    </row>
    <row r="94" spans="1:16" ht="20.100000000000001" customHeight="1" x14ac:dyDescent="0.25">
      <c r="A94" s="45" t="s">
        <v>200</v>
      </c>
      <c r="B94" s="25">
        <v>92.189999999999984</v>
      </c>
      <c r="C94" s="188">
        <v>238.85</v>
      </c>
      <c r="D94" s="345">
        <f t="shared" si="35"/>
        <v>9.2458453118629915E-4</v>
      </c>
      <c r="E94" s="295">
        <f t="shared" si="36"/>
        <v>2.0401826725837805E-3</v>
      </c>
      <c r="F94" s="67">
        <f t="shared" ref="F94" si="60">(C94-B94)/B94</f>
        <v>1.5908449940340605</v>
      </c>
      <c r="H94" s="25">
        <v>55.797999999999995</v>
      </c>
      <c r="I94" s="188">
        <v>132.31399999999999</v>
      </c>
      <c r="J94" s="294">
        <f t="shared" si="37"/>
        <v>8.2083586770587808E-4</v>
      </c>
      <c r="K94" s="295">
        <f t="shared" ref="K94" si="61">I94/$I$96</f>
        <v>1.5507848033684596E-3</v>
      </c>
      <c r="L94" s="67">
        <f t="shared" ref="L94" si="62">(I94-H94)/H94</f>
        <v>1.3713036309545146</v>
      </c>
      <c r="N94" s="48">
        <f t="shared" si="33"/>
        <v>6.0525002711790874</v>
      </c>
      <c r="O94" s="191">
        <f t="shared" si="34"/>
        <v>5.5396273812015906</v>
      </c>
      <c r="P94" s="67">
        <f t="shared" ref="P94" si="63">(O94-N94)/N94</f>
        <v>-8.4737359272779353E-2</v>
      </c>
    </row>
    <row r="95" spans="1:16" ht="20.100000000000001" customHeight="1" thickBot="1" x14ac:dyDescent="0.3">
      <c r="A95" s="14" t="s">
        <v>17</v>
      </c>
      <c r="B95" s="25">
        <f>B96-SUM(B68:B94)</f>
        <v>1686.4700000000012</v>
      </c>
      <c r="C95" s="190">
        <f>C96-SUM(C68:C94)</f>
        <v>2235.4899999999761</v>
      </c>
      <c r="D95" s="345">
        <f t="shared" si="35"/>
        <v>1.6913809245143283E-2</v>
      </c>
      <c r="E95" s="295">
        <f t="shared" si="36"/>
        <v>1.9094862728634154E-2</v>
      </c>
      <c r="F95" s="67">
        <f>(C95-B95)/B95</f>
        <v>0.32554388752837266</v>
      </c>
      <c r="H95" s="25">
        <f>H96-SUM(H68:H94)</f>
        <v>1084.7449999999953</v>
      </c>
      <c r="I95" s="190">
        <f>I96-SUM(I68:I94)</f>
        <v>1302.9169999999722</v>
      </c>
      <c r="J95" s="294">
        <f t="shared" si="37"/>
        <v>1.5957518250019877E-2</v>
      </c>
      <c r="K95" s="295">
        <f t="shared" si="38"/>
        <v>1.5270824581301905E-2</v>
      </c>
      <c r="L95" s="67">
        <f>(I95-H95)/H95</f>
        <v>0.20112745391772055</v>
      </c>
      <c r="N95" s="48">
        <f t="shared" si="33"/>
        <v>6.4320444478703722</v>
      </c>
      <c r="O95" s="191">
        <f t="shared" si="34"/>
        <v>5.8283284649002507</v>
      </c>
      <c r="P95" s="67">
        <f>(O95-N95)/N95</f>
        <v>-9.386066714293459E-2</v>
      </c>
    </row>
    <row r="96" spans="1:16" ht="26.25" customHeight="1" thickBot="1" x14ac:dyDescent="0.3">
      <c r="A96" s="18" t="s">
        <v>18</v>
      </c>
      <c r="B96" s="23">
        <v>99709.650000000009</v>
      </c>
      <c r="C96" s="193">
        <v>117072.84999999996</v>
      </c>
      <c r="D96" s="341">
        <f>SUM(D68:D95)</f>
        <v>1.0000000000000002</v>
      </c>
      <c r="E96" s="342">
        <f>SUM(E68:E95)</f>
        <v>0.99999999999999989</v>
      </c>
      <c r="F96" s="72">
        <f>(C96-B96)/B96</f>
        <v>0.17413760854641402</v>
      </c>
      <c r="G96" s="2"/>
      <c r="H96" s="23">
        <v>67977.048999999999</v>
      </c>
      <c r="I96" s="193">
        <v>85320.670999999973</v>
      </c>
      <c r="J96" s="353">
        <f t="shared" si="37"/>
        <v>1</v>
      </c>
      <c r="K96" s="342">
        <f t="shared" si="38"/>
        <v>1</v>
      </c>
      <c r="L96" s="72">
        <f>(I96-H96)/H96</f>
        <v>0.25513937799800596</v>
      </c>
      <c r="M96" s="2"/>
      <c r="N96" s="44">
        <f t="shared" si="33"/>
        <v>6.8174995098267814</v>
      </c>
      <c r="O96" s="198">
        <f t="shared" si="34"/>
        <v>7.2878272801934862</v>
      </c>
      <c r="P96" s="72">
        <f>(O96-N96)/N96</f>
        <v>6.898831011117372E-2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7 O56 L94 P94 F57 F54:F55 D39:E44 D68:F76 F94 J68:K85 N94 O94 F32:P32 D7:E12 J7:K13 J39:K42 F28:G31 J28:P31 F33:G33 J33:P33 D90:E90 D89:E89 D82:E83 D81:E81 D85:E88 D84:E84 D80:F80 D79:E79 D78:F78 D77:E7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L17" sqref="L1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6" t="s">
        <v>104</v>
      </c>
    </row>
    <row r="2" spans="1:18" ht="15.75" thickBot="1" x14ac:dyDescent="0.3"/>
    <row r="3" spans="1:18" x14ac:dyDescent="0.25">
      <c r="A3" s="440" t="s">
        <v>16</v>
      </c>
      <c r="B3" s="459"/>
      <c r="C3" s="459"/>
      <c r="D3" s="462" t="s">
        <v>1</v>
      </c>
      <c r="E3" s="458"/>
      <c r="F3" s="462" t="s">
        <v>116</v>
      </c>
      <c r="G3" s="458"/>
      <c r="H3" s="176" t="s">
        <v>0</v>
      </c>
      <c r="J3" s="464" t="s">
        <v>19</v>
      </c>
      <c r="K3" s="458"/>
      <c r="L3" s="456" t="s">
        <v>116</v>
      </c>
      <c r="M3" s="457"/>
      <c r="N3" s="176" t="s">
        <v>0</v>
      </c>
      <c r="P3" s="470" t="s">
        <v>22</v>
      </c>
      <c r="Q3" s="458"/>
      <c r="R3" s="176" t="s">
        <v>0</v>
      </c>
    </row>
    <row r="4" spans="1:18" x14ac:dyDescent="0.25">
      <c r="A4" s="460"/>
      <c r="B4" s="461"/>
      <c r="C4" s="461"/>
      <c r="D4" s="465" t="s">
        <v>174</v>
      </c>
      <c r="E4" s="467"/>
      <c r="F4" s="465" t="str">
        <f>D4</f>
        <v>jan-set</v>
      </c>
      <c r="G4" s="467"/>
      <c r="H4" s="177" t="s">
        <v>124</v>
      </c>
      <c r="J4" s="468" t="str">
        <f>D4</f>
        <v>jan-set</v>
      </c>
      <c r="K4" s="467"/>
      <c r="L4" s="469" t="str">
        <f>D4</f>
        <v>jan-set</v>
      </c>
      <c r="M4" s="455"/>
      <c r="N4" s="177" t="str">
        <f>H4</f>
        <v>2021/2020</v>
      </c>
      <c r="P4" s="468" t="str">
        <f>D4</f>
        <v>jan-set</v>
      </c>
      <c r="Q4" s="466"/>
      <c r="R4" s="177" t="str">
        <f>N4</f>
        <v>2021/2020</v>
      </c>
    </row>
    <row r="5" spans="1:18" ht="19.5" customHeight="1" thickBot="1" x14ac:dyDescent="0.3">
      <c r="A5" s="441"/>
      <c r="B5" s="472"/>
      <c r="C5" s="472"/>
      <c r="D5" s="120">
        <v>2020</v>
      </c>
      <c r="E5" s="209">
        <v>2021</v>
      </c>
      <c r="F5" s="120">
        <f>D5</f>
        <v>2020</v>
      </c>
      <c r="G5" s="180">
        <f>E5</f>
        <v>2021</v>
      </c>
      <c r="H5" s="221" t="s">
        <v>1</v>
      </c>
      <c r="J5" s="31">
        <f>D5</f>
        <v>2020</v>
      </c>
      <c r="K5" s="180">
        <f>E5</f>
        <v>2021</v>
      </c>
      <c r="L5" s="208">
        <f>F5</f>
        <v>2020</v>
      </c>
      <c r="M5" s="192">
        <f>G5</f>
        <v>2021</v>
      </c>
      <c r="N5" s="357">
        <v>1000</v>
      </c>
      <c r="P5" s="31">
        <f>D5</f>
        <v>2020</v>
      </c>
      <c r="Q5" s="180">
        <f>E5</f>
        <v>2021</v>
      </c>
      <c r="R5" s="221"/>
    </row>
    <row r="6" spans="1:18" ht="24" customHeight="1" x14ac:dyDescent="0.25">
      <c r="A6" s="210" t="s">
        <v>20</v>
      </c>
      <c r="B6" s="12"/>
      <c r="C6" s="12"/>
      <c r="D6" s="212">
        <v>9948.4000000000051</v>
      </c>
      <c r="E6" s="213">
        <v>10468.780000000001</v>
      </c>
      <c r="F6" s="345">
        <f>D6/D8</f>
        <v>0.63338615583550695</v>
      </c>
      <c r="G6" s="344">
        <f>E6/E8</f>
        <v>0.59334447235497356</v>
      </c>
      <c r="H6" s="219">
        <f>(E6-D6)/D6</f>
        <v>5.2307908809456322E-2</v>
      </c>
      <c r="I6" s="2"/>
      <c r="J6" s="217">
        <v>4596.6389999999974</v>
      </c>
      <c r="K6" s="213">
        <v>4693.2520000000022</v>
      </c>
      <c r="L6" s="345">
        <f>J6/J8</f>
        <v>0.50220448702561993</v>
      </c>
      <c r="M6" s="344">
        <f>K6/K8</f>
        <v>0.40521440544907711</v>
      </c>
      <c r="N6" s="219">
        <f>(K6-J6)/J6</f>
        <v>2.1018183068107998E-2</v>
      </c>
      <c r="P6" s="40">
        <f t="shared" ref="P6:Q8" si="0">(J6/D6)*10</f>
        <v>4.6204806803103962</v>
      </c>
      <c r="Q6" s="201">
        <f t="shared" si="0"/>
        <v>4.4830935409856751</v>
      </c>
      <c r="R6" s="219">
        <f>(Q6-P6)/P6</f>
        <v>-2.9734382379344042E-2</v>
      </c>
    </row>
    <row r="7" spans="1:18" ht="24" customHeight="1" thickBot="1" x14ac:dyDescent="0.3">
      <c r="A7" s="210" t="s">
        <v>21</v>
      </c>
      <c r="B7" s="12"/>
      <c r="C7" s="12"/>
      <c r="D7" s="214">
        <v>5758.2900000000036</v>
      </c>
      <c r="E7" s="215">
        <v>7174.9000000000005</v>
      </c>
      <c r="F7" s="345">
        <f>D7/D8</f>
        <v>0.366613844164493</v>
      </c>
      <c r="G7" s="295">
        <f>E7/E8</f>
        <v>0.40665552764502644</v>
      </c>
      <c r="H7" s="70">
        <f t="shared" ref="H7:H8" si="1">(E7-D7)/D7</f>
        <v>0.24601227100406475</v>
      </c>
      <c r="J7" s="217">
        <v>4556.2840000000024</v>
      </c>
      <c r="K7" s="215">
        <v>6888.893</v>
      </c>
      <c r="L7" s="345">
        <f>J7/J8</f>
        <v>0.49779551297438018</v>
      </c>
      <c r="M7" s="295">
        <f>K7/K8</f>
        <v>0.59478559455092284</v>
      </c>
      <c r="N7" s="124">
        <f t="shared" ref="N7:N8" si="2">(K7-J7)/J7</f>
        <v>0.51195425921650106</v>
      </c>
      <c r="P7" s="40">
        <f t="shared" si="0"/>
        <v>7.912564320310369</v>
      </c>
      <c r="Q7" s="201">
        <f t="shared" si="0"/>
        <v>9.6013784164239215</v>
      </c>
      <c r="R7" s="124">
        <f t="shared" ref="R7:R8" si="3">(Q7-P7)/P7</f>
        <v>0.21343448567977127</v>
      </c>
    </row>
    <row r="8" spans="1:18" ht="26.25" customHeight="1" thickBot="1" x14ac:dyDescent="0.3">
      <c r="A8" s="18" t="s">
        <v>12</v>
      </c>
      <c r="B8" s="211"/>
      <c r="C8" s="211"/>
      <c r="D8" s="216">
        <v>15706.69000000001</v>
      </c>
      <c r="E8" s="193">
        <v>17643.68</v>
      </c>
      <c r="F8" s="341">
        <f>SUM(F6:F7)</f>
        <v>1</v>
      </c>
      <c r="G8" s="342">
        <f>SUM(G6:G7)</f>
        <v>1</v>
      </c>
      <c r="H8" s="218">
        <f t="shared" si="1"/>
        <v>0.12332260966505289</v>
      </c>
      <c r="I8" s="2"/>
      <c r="J8" s="23">
        <v>9152.9229999999989</v>
      </c>
      <c r="K8" s="193">
        <v>11582.145000000002</v>
      </c>
      <c r="L8" s="341">
        <f>SUM(L6:L7)</f>
        <v>1</v>
      </c>
      <c r="M8" s="342">
        <f>SUM(M6:M7)</f>
        <v>1</v>
      </c>
      <c r="N8" s="218">
        <f t="shared" si="2"/>
        <v>0.26540395893202684</v>
      </c>
      <c r="O8" s="2"/>
      <c r="P8" s="35">
        <f t="shared" si="0"/>
        <v>5.8274041188818231</v>
      </c>
      <c r="Q8" s="194">
        <f t="shared" si="0"/>
        <v>6.5644723776445746</v>
      </c>
      <c r="R8" s="218">
        <f t="shared" si="3"/>
        <v>0.12648312073887574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84"/>
  <sheetViews>
    <sheetView showGridLines="0" topLeftCell="A69" workbookViewId="0">
      <selection activeCell="H79" sqref="H79"/>
    </sheetView>
  </sheetViews>
  <sheetFormatPr defaultRowHeight="15" x14ac:dyDescent="0.25"/>
  <cols>
    <col min="1" max="1" width="26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6" t="s">
        <v>105</v>
      </c>
    </row>
    <row r="3" spans="1:16" ht="8.25" customHeight="1" thickBot="1" x14ac:dyDescent="0.3"/>
    <row r="4" spans="1:16" x14ac:dyDescent="0.25">
      <c r="A4" s="475" t="s">
        <v>3</v>
      </c>
      <c r="B4" s="462" t="s">
        <v>1</v>
      </c>
      <c r="C4" s="458"/>
      <c r="D4" s="462" t="s">
        <v>116</v>
      </c>
      <c r="E4" s="458"/>
      <c r="F4" s="176" t="s">
        <v>0</v>
      </c>
      <c r="H4" s="473" t="s">
        <v>19</v>
      </c>
      <c r="I4" s="474"/>
      <c r="J4" s="462" t="s">
        <v>116</v>
      </c>
      <c r="K4" s="463"/>
      <c r="L4" s="176" t="s">
        <v>0</v>
      </c>
      <c r="N4" s="470" t="s">
        <v>22</v>
      </c>
      <c r="O4" s="458"/>
      <c r="P4" s="176" t="s">
        <v>0</v>
      </c>
    </row>
    <row r="5" spans="1:16" x14ac:dyDescent="0.25">
      <c r="A5" s="476"/>
      <c r="B5" s="465" t="s">
        <v>174</v>
      </c>
      <c r="C5" s="467"/>
      <c r="D5" s="465" t="str">
        <f>B5</f>
        <v>jan-set</v>
      </c>
      <c r="E5" s="467"/>
      <c r="F5" s="177" t="s">
        <v>124</v>
      </c>
      <c r="H5" s="468" t="str">
        <f>B5</f>
        <v>jan-set</v>
      </c>
      <c r="I5" s="467"/>
      <c r="J5" s="465" t="str">
        <f>B5</f>
        <v>jan-set</v>
      </c>
      <c r="K5" s="466"/>
      <c r="L5" s="177" t="str">
        <f>F5</f>
        <v>2021/2020</v>
      </c>
      <c r="N5" s="468" t="str">
        <f>B5</f>
        <v>jan-set</v>
      </c>
      <c r="O5" s="466"/>
      <c r="P5" s="177" t="str">
        <f>L5</f>
        <v>2021/2020</v>
      </c>
    </row>
    <row r="6" spans="1:16" ht="19.5" customHeight="1" thickBot="1" x14ac:dyDescent="0.3">
      <c r="A6" s="477"/>
      <c r="B6" s="120">
        <f>'6'!E6</f>
        <v>2020</v>
      </c>
      <c r="C6" s="180">
        <f>'6'!F6</f>
        <v>2021</v>
      </c>
      <c r="D6" s="120">
        <f>B6</f>
        <v>2020</v>
      </c>
      <c r="E6" s="180">
        <f>C6</f>
        <v>2021</v>
      </c>
      <c r="F6" s="178" t="s">
        <v>1</v>
      </c>
      <c r="H6" s="31">
        <f>B6</f>
        <v>2020</v>
      </c>
      <c r="I6" s="180">
        <f>E6</f>
        <v>2021</v>
      </c>
      <c r="J6" s="120">
        <f>B6</f>
        <v>2020</v>
      </c>
      <c r="K6" s="180">
        <f>C6</f>
        <v>2021</v>
      </c>
      <c r="L6" s="357">
        <v>1000</v>
      </c>
      <c r="N6" s="31">
        <f>B6</f>
        <v>2020</v>
      </c>
      <c r="O6" s="180">
        <f>C6</f>
        <v>2021</v>
      </c>
      <c r="P6" s="178"/>
    </row>
    <row r="7" spans="1:16" ht="20.100000000000001" customHeight="1" x14ac:dyDescent="0.25">
      <c r="A7" s="14" t="s">
        <v>181</v>
      </c>
      <c r="B7" s="46">
        <v>1076.5</v>
      </c>
      <c r="C7" s="195">
        <v>1614.48</v>
      </c>
      <c r="D7" s="345">
        <f>B7/$B$33</f>
        <v>6.8537674073913729E-2</v>
      </c>
      <c r="E7" s="344">
        <f>C7/$C$33</f>
        <v>9.1504720103742526E-2</v>
      </c>
      <c r="F7" s="67">
        <f>(C7-B7)/B7</f>
        <v>0.49974918718067812</v>
      </c>
      <c r="H7" s="46">
        <v>1212.9899999999998</v>
      </c>
      <c r="I7" s="195">
        <v>2011.9119999999998</v>
      </c>
      <c r="J7" s="345">
        <f>H7/$H$33</f>
        <v>0.13252487757189693</v>
      </c>
      <c r="K7" s="344">
        <f>I7/$I$33</f>
        <v>0.17370806530223884</v>
      </c>
      <c r="L7" s="67">
        <f>(I7-H7)/H7</f>
        <v>0.65863857080437616</v>
      </c>
      <c r="N7" s="40">
        <f t="shared" ref="N7:N33" si="0">(H7/B7)*10</f>
        <v>11.267905248490477</v>
      </c>
      <c r="O7" s="200">
        <f t="shared" ref="O7:O33" si="1">(I7/C7)*10</f>
        <v>12.461671869580297</v>
      </c>
      <c r="P7" s="76">
        <f>(O7-N7)/N7</f>
        <v>0.10594397048641713</v>
      </c>
    </row>
    <row r="8" spans="1:16" ht="20.100000000000001" customHeight="1" x14ac:dyDescent="0.25">
      <c r="A8" s="14" t="s">
        <v>153</v>
      </c>
      <c r="B8" s="25">
        <v>4477.26</v>
      </c>
      <c r="C8" s="188">
        <v>4603.8899999999994</v>
      </c>
      <c r="D8" s="345">
        <f t="shared" ref="D8:D32" si="2">B8/$B$33</f>
        <v>0.28505433035222572</v>
      </c>
      <c r="E8" s="295">
        <f t="shared" ref="E8:E32" si="3">C8/$C$33</f>
        <v>0.2609370607492314</v>
      </c>
      <c r="F8" s="67">
        <f t="shared" ref="F8:F33" si="4">(C8-B8)/B8</f>
        <v>2.8282923037750585E-2</v>
      </c>
      <c r="H8" s="25">
        <v>1652.6880000000003</v>
      </c>
      <c r="I8" s="188">
        <v>1741.0210000000004</v>
      </c>
      <c r="J8" s="345">
        <f t="shared" ref="J8:J32" si="5">H8/$H$33</f>
        <v>0.18056395754667665</v>
      </c>
      <c r="K8" s="295">
        <f t="shared" ref="K8:K32" si="6">I8/$I$33</f>
        <v>0.15031939247868162</v>
      </c>
      <c r="L8" s="67">
        <f t="shared" ref="L8:L33" si="7">(I8-H8)/H8</f>
        <v>5.344807973434796E-2</v>
      </c>
      <c r="N8" s="40">
        <f t="shared" si="0"/>
        <v>3.6912933356561832</v>
      </c>
      <c r="O8" s="201">
        <f t="shared" si="1"/>
        <v>3.7816303169710848</v>
      </c>
      <c r="P8" s="67">
        <f t="shared" ref="P8:P65" si="8">(O8-N8)/N8</f>
        <v>2.4472989031320853E-2</v>
      </c>
    </row>
    <row r="9" spans="1:16" ht="20.100000000000001" customHeight="1" x14ac:dyDescent="0.25">
      <c r="A9" s="14" t="s">
        <v>182</v>
      </c>
      <c r="B9" s="25">
        <v>1427.25</v>
      </c>
      <c r="C9" s="188">
        <v>1657.9099999999999</v>
      </c>
      <c r="D9" s="345">
        <f t="shared" si="2"/>
        <v>9.0868922732924629E-2</v>
      </c>
      <c r="E9" s="295">
        <f t="shared" si="3"/>
        <v>9.3966224733162226E-2</v>
      </c>
      <c r="F9" s="67">
        <f t="shared" si="4"/>
        <v>0.16161149062883157</v>
      </c>
      <c r="H9" s="25">
        <v>915.87900000000013</v>
      </c>
      <c r="I9" s="188">
        <v>1410.8030000000001</v>
      </c>
      <c r="J9" s="345">
        <f t="shared" si="5"/>
        <v>0.10006409974168909</v>
      </c>
      <c r="K9" s="295">
        <f t="shared" si="6"/>
        <v>0.12180843876501284</v>
      </c>
      <c r="L9" s="67">
        <f t="shared" si="7"/>
        <v>0.54038142593071781</v>
      </c>
      <c r="N9" s="40">
        <f t="shared" si="0"/>
        <v>6.4170888071466115</v>
      </c>
      <c r="O9" s="201">
        <f t="shared" si="1"/>
        <v>8.509527055147748</v>
      </c>
      <c r="P9" s="67">
        <f t="shared" si="8"/>
        <v>0.32607282069570565</v>
      </c>
    </row>
    <row r="10" spans="1:16" ht="20.100000000000001" customHeight="1" x14ac:dyDescent="0.25">
      <c r="A10" s="14" t="s">
        <v>187</v>
      </c>
      <c r="B10" s="25">
        <v>368.48</v>
      </c>
      <c r="C10" s="188">
        <v>365.01</v>
      </c>
      <c r="D10" s="345">
        <f t="shared" si="2"/>
        <v>2.3460067016029474E-2</v>
      </c>
      <c r="E10" s="295">
        <f t="shared" si="3"/>
        <v>2.0687861035792985E-2</v>
      </c>
      <c r="F10" s="67">
        <f t="shared" si="4"/>
        <v>-9.4170646982197868E-3</v>
      </c>
      <c r="H10" s="25">
        <v>526.18899999999996</v>
      </c>
      <c r="I10" s="188">
        <v>1113.3129999999999</v>
      </c>
      <c r="J10" s="345">
        <f t="shared" si="5"/>
        <v>5.7488629588602451E-2</v>
      </c>
      <c r="K10" s="295">
        <f t="shared" si="6"/>
        <v>9.6123213791573112E-2</v>
      </c>
      <c r="L10" s="67">
        <f t="shared" si="7"/>
        <v>1.1158043972793046</v>
      </c>
      <c r="N10" s="40">
        <f t="shared" si="0"/>
        <v>14.279988059053409</v>
      </c>
      <c r="O10" s="201">
        <f t="shared" si="1"/>
        <v>30.500890386564748</v>
      </c>
      <c r="P10" s="67">
        <f t="shared" si="8"/>
        <v>1.1359184797936441</v>
      </c>
    </row>
    <row r="11" spans="1:16" ht="20.100000000000001" customHeight="1" x14ac:dyDescent="0.25">
      <c r="A11" s="14" t="s">
        <v>154</v>
      </c>
      <c r="B11" s="25">
        <v>2257.34</v>
      </c>
      <c r="C11" s="188">
        <v>2634.64</v>
      </c>
      <c r="D11" s="345">
        <f t="shared" si="2"/>
        <v>0.14371837732838683</v>
      </c>
      <c r="E11" s="295">
        <f t="shared" si="3"/>
        <v>0.14932485739936338</v>
      </c>
      <c r="F11" s="67">
        <f t="shared" si="4"/>
        <v>0.16714362922732051</v>
      </c>
      <c r="H11" s="25">
        <v>959.37799999999993</v>
      </c>
      <c r="I11" s="188">
        <v>1101.4010000000001</v>
      </c>
      <c r="J11" s="345">
        <f t="shared" si="5"/>
        <v>0.10481657061902519</v>
      </c>
      <c r="K11" s="295">
        <f t="shared" si="6"/>
        <v>9.5094734179204263E-2</v>
      </c>
      <c r="L11" s="67">
        <f t="shared" si="7"/>
        <v>0.14803654034176325</v>
      </c>
      <c r="N11" s="40">
        <f t="shared" si="0"/>
        <v>4.250037654938998</v>
      </c>
      <c r="O11" s="201">
        <f t="shared" si="1"/>
        <v>4.180461087662831</v>
      </c>
      <c r="P11" s="67">
        <f t="shared" si="8"/>
        <v>-1.6370811960997947E-2</v>
      </c>
    </row>
    <row r="12" spans="1:16" ht="20.100000000000001" customHeight="1" x14ac:dyDescent="0.25">
      <c r="A12" s="14" t="s">
        <v>190</v>
      </c>
      <c r="B12" s="25">
        <v>1247.3</v>
      </c>
      <c r="C12" s="188">
        <v>1286.8800000000001</v>
      </c>
      <c r="D12" s="345">
        <f t="shared" si="2"/>
        <v>7.9412021246997297E-2</v>
      </c>
      <c r="E12" s="295">
        <f t="shared" si="3"/>
        <v>7.2937165035865545E-2</v>
      </c>
      <c r="F12" s="67">
        <f t="shared" si="4"/>
        <v>3.173254229134944E-2</v>
      </c>
      <c r="H12" s="25">
        <v>780.75099999999998</v>
      </c>
      <c r="I12" s="188">
        <v>729.375</v>
      </c>
      <c r="J12" s="345">
        <f t="shared" si="5"/>
        <v>8.5300728521369606E-2</v>
      </c>
      <c r="K12" s="295">
        <f t="shared" si="6"/>
        <v>6.2974086406274457E-2</v>
      </c>
      <c r="L12" s="67">
        <f t="shared" si="7"/>
        <v>-6.5803309890092976E-2</v>
      </c>
      <c r="N12" s="40">
        <f t="shared" si="0"/>
        <v>6.2595285817365509</v>
      </c>
      <c r="O12" s="201">
        <f t="shared" si="1"/>
        <v>5.6677778813875417</v>
      </c>
      <c r="P12" s="67">
        <f t="shared" si="8"/>
        <v>-9.4535985038164433E-2</v>
      </c>
    </row>
    <row r="13" spans="1:16" ht="20.100000000000001" customHeight="1" x14ac:dyDescent="0.25">
      <c r="A13" s="14" t="s">
        <v>156</v>
      </c>
      <c r="B13" s="25">
        <v>1142.76</v>
      </c>
      <c r="C13" s="188">
        <v>1310.17</v>
      </c>
      <c r="D13" s="345">
        <f t="shared" si="2"/>
        <v>7.2756258638834781E-2</v>
      </c>
      <c r="E13" s="295">
        <f t="shared" si="3"/>
        <v>7.4257184442247881E-2</v>
      </c>
      <c r="F13" s="67">
        <f t="shared" si="4"/>
        <v>0.14649620217718512</v>
      </c>
      <c r="H13" s="25">
        <v>618.86900000000003</v>
      </c>
      <c r="I13" s="188">
        <v>605.22300000000007</v>
      </c>
      <c r="J13" s="345">
        <f t="shared" si="5"/>
        <v>6.7614356637764786E-2</v>
      </c>
      <c r="K13" s="295">
        <f t="shared" si="6"/>
        <v>5.2254828444990097E-2</v>
      </c>
      <c r="L13" s="67">
        <f t="shared" si="7"/>
        <v>-2.2049900705965169E-2</v>
      </c>
      <c r="N13" s="40">
        <f t="shared" si="0"/>
        <v>5.4155640729462009</v>
      </c>
      <c r="O13" s="201">
        <f t="shared" si="1"/>
        <v>4.61942343360022</v>
      </c>
      <c r="P13" s="67">
        <f t="shared" si="8"/>
        <v>-0.14700973501969125</v>
      </c>
    </row>
    <row r="14" spans="1:16" ht="20.100000000000001" customHeight="1" x14ac:dyDescent="0.25">
      <c r="A14" s="14" t="s">
        <v>185</v>
      </c>
      <c r="B14" s="25">
        <v>610.20000000000005</v>
      </c>
      <c r="C14" s="188">
        <v>661.13</v>
      </c>
      <c r="D14" s="345">
        <f t="shared" si="2"/>
        <v>3.884968761718733E-2</v>
      </c>
      <c r="E14" s="295">
        <f t="shared" si="3"/>
        <v>3.7471207820590713E-2</v>
      </c>
      <c r="F14" s="67">
        <f t="shared" si="4"/>
        <v>8.3464437889216564E-2</v>
      </c>
      <c r="H14" s="25">
        <v>237.00700000000003</v>
      </c>
      <c r="I14" s="188">
        <v>278.30399999999997</v>
      </c>
      <c r="J14" s="345">
        <f t="shared" si="5"/>
        <v>2.589413239901614E-2</v>
      </c>
      <c r="K14" s="295">
        <f t="shared" si="6"/>
        <v>2.4028709707916786E-2</v>
      </c>
      <c r="L14" s="67">
        <f t="shared" si="7"/>
        <v>0.17424379870636705</v>
      </c>
      <c r="N14" s="40">
        <f t="shared" si="0"/>
        <v>3.8840871845296627</v>
      </c>
      <c r="O14" s="201">
        <f t="shared" si="1"/>
        <v>4.2095200641326205</v>
      </c>
      <c r="P14" s="67">
        <f t="shared" si="8"/>
        <v>8.3786193291221278E-2</v>
      </c>
    </row>
    <row r="15" spans="1:16" ht="20.100000000000001" customHeight="1" x14ac:dyDescent="0.25">
      <c r="A15" s="14" t="s">
        <v>157</v>
      </c>
      <c r="B15" s="25">
        <v>693.00000000000011</v>
      </c>
      <c r="C15" s="188">
        <v>503.99</v>
      </c>
      <c r="D15" s="345">
        <f t="shared" si="2"/>
        <v>4.412132664488827E-2</v>
      </c>
      <c r="E15" s="295">
        <f t="shared" si="3"/>
        <v>2.8564902560010156E-2</v>
      </c>
      <c r="F15" s="67">
        <f t="shared" si="4"/>
        <v>-0.27274170274170284</v>
      </c>
      <c r="H15" s="25">
        <v>374.49400000000003</v>
      </c>
      <c r="I15" s="188">
        <v>264.13100000000003</v>
      </c>
      <c r="J15" s="345">
        <f t="shared" si="5"/>
        <v>4.0915235493623185E-2</v>
      </c>
      <c r="K15" s="295">
        <f t="shared" si="6"/>
        <v>2.2805015823925526E-2</v>
      </c>
      <c r="L15" s="67">
        <f t="shared" si="7"/>
        <v>-0.29469898049100918</v>
      </c>
      <c r="N15" s="40">
        <f t="shared" si="0"/>
        <v>5.403953823953823</v>
      </c>
      <c r="O15" s="201">
        <f t="shared" si="1"/>
        <v>5.2407984285402502</v>
      </c>
      <c r="P15" s="67">
        <f t="shared" si="8"/>
        <v>-3.0191855950056853E-2</v>
      </c>
    </row>
    <row r="16" spans="1:16" ht="20.100000000000001" customHeight="1" x14ac:dyDescent="0.25">
      <c r="A16" s="14" t="s">
        <v>160</v>
      </c>
      <c r="B16" s="25">
        <v>223.14</v>
      </c>
      <c r="C16" s="188">
        <v>304.08000000000004</v>
      </c>
      <c r="D16" s="345">
        <f t="shared" si="2"/>
        <v>1.4206685176825924E-2</v>
      </c>
      <c r="E16" s="295">
        <f t="shared" si="3"/>
        <v>1.7234499832234546E-2</v>
      </c>
      <c r="F16" s="67">
        <f t="shared" si="4"/>
        <v>0.36273191718203845</v>
      </c>
      <c r="H16" s="25">
        <v>128.28300000000002</v>
      </c>
      <c r="I16" s="188">
        <v>227.78800000000001</v>
      </c>
      <c r="J16" s="345">
        <f t="shared" si="5"/>
        <v>1.4015522691494291E-2</v>
      </c>
      <c r="K16" s="295">
        <f t="shared" si="6"/>
        <v>1.9667168732562055E-2</v>
      </c>
      <c r="L16" s="67">
        <f t="shared" si="7"/>
        <v>0.77566785934223537</v>
      </c>
      <c r="N16" s="40">
        <f t="shared" si="0"/>
        <v>5.7489916644259225</v>
      </c>
      <c r="O16" s="201">
        <f t="shared" si="1"/>
        <v>7.4910549855301234</v>
      </c>
      <c r="P16" s="67">
        <f t="shared" si="8"/>
        <v>0.30302067263097315</v>
      </c>
    </row>
    <row r="17" spans="1:16" ht="20.100000000000001" customHeight="1" x14ac:dyDescent="0.25">
      <c r="A17" s="14" t="s">
        <v>184</v>
      </c>
      <c r="B17" s="25">
        <v>235.72000000000003</v>
      </c>
      <c r="C17" s="188">
        <v>287.20000000000005</v>
      </c>
      <c r="D17" s="345">
        <f t="shared" si="2"/>
        <v>1.5007617773063581E-2</v>
      </c>
      <c r="E17" s="295">
        <f t="shared" si="3"/>
        <v>1.6277783319579592E-2</v>
      </c>
      <c r="F17" s="67">
        <f t="shared" si="4"/>
        <v>0.218394705582895</v>
      </c>
      <c r="H17" s="25">
        <v>202.55099999999999</v>
      </c>
      <c r="I17" s="188">
        <v>215.68899999999999</v>
      </c>
      <c r="J17" s="345">
        <f t="shared" si="5"/>
        <v>2.2129651915568389E-2</v>
      </c>
      <c r="K17" s="295">
        <f t="shared" si="6"/>
        <v>1.8622543578931183E-2</v>
      </c>
      <c r="L17" s="67">
        <f t="shared" si="7"/>
        <v>6.4862676560471219E-2</v>
      </c>
      <c r="N17" s="40">
        <f t="shared" si="0"/>
        <v>8.5928644154081102</v>
      </c>
      <c r="O17" s="201">
        <f t="shared" si="1"/>
        <v>7.5100626740947067</v>
      </c>
      <c r="P17" s="67">
        <f t="shared" si="8"/>
        <v>-0.12601173356951853</v>
      </c>
    </row>
    <row r="18" spans="1:16" ht="20.100000000000001" customHeight="1" x14ac:dyDescent="0.25">
      <c r="A18" s="14" t="s">
        <v>189</v>
      </c>
      <c r="B18" s="25">
        <v>140.51999999999998</v>
      </c>
      <c r="C18" s="188">
        <v>232.35999999999999</v>
      </c>
      <c r="D18" s="345">
        <f t="shared" si="2"/>
        <v>8.9465062339678172E-3</v>
      </c>
      <c r="E18" s="295">
        <f t="shared" si="3"/>
        <v>1.3169588203821424E-2</v>
      </c>
      <c r="F18" s="67">
        <f t="shared" ref="F18:F32" si="9">(C18-B18)/B18</f>
        <v>0.65357244520352986</v>
      </c>
      <c r="H18" s="25">
        <v>96.277000000000001</v>
      </c>
      <c r="I18" s="188">
        <v>189.95400000000004</v>
      </c>
      <c r="J18" s="345">
        <f t="shared" si="5"/>
        <v>1.0518716261460956E-2</v>
      </c>
      <c r="K18" s="295">
        <f t="shared" si="6"/>
        <v>1.6400589010066784E-2</v>
      </c>
      <c r="L18" s="67">
        <f t="shared" ref="L18:L31" si="10">(I18-H18)/H18</f>
        <v>0.97299458853100984</v>
      </c>
      <c r="N18" s="40">
        <f t="shared" si="0"/>
        <v>6.8514802163393114</v>
      </c>
      <c r="O18" s="201">
        <f t="shared" si="1"/>
        <v>8.1749870889998295</v>
      </c>
      <c r="P18" s="67">
        <f t="shared" ref="P18:P24" si="11">(O18-N18)/N18</f>
        <v>0.19317093983636383</v>
      </c>
    </row>
    <row r="19" spans="1:16" ht="20.100000000000001" customHeight="1" x14ac:dyDescent="0.25">
      <c r="A19" s="14" t="s">
        <v>188</v>
      </c>
      <c r="B19" s="25">
        <v>139.51000000000005</v>
      </c>
      <c r="C19" s="188">
        <v>143.34</v>
      </c>
      <c r="D19" s="345">
        <f t="shared" si="2"/>
        <v>8.8822024245719527E-3</v>
      </c>
      <c r="E19" s="295">
        <f t="shared" si="3"/>
        <v>8.1241555049740184E-3</v>
      </c>
      <c r="F19" s="67">
        <f t="shared" si="9"/>
        <v>2.7453229159199729E-2</v>
      </c>
      <c r="H19" s="25">
        <v>113.58099999999999</v>
      </c>
      <c r="I19" s="188">
        <v>167.05899999999997</v>
      </c>
      <c r="J19" s="345">
        <f t="shared" si="5"/>
        <v>1.2409259861576458E-2</v>
      </c>
      <c r="K19" s="295">
        <f t="shared" si="6"/>
        <v>1.4423839452881993E-2</v>
      </c>
      <c r="L19" s="67">
        <f t="shared" si="10"/>
        <v>0.47083579119747127</v>
      </c>
      <c r="N19" s="40">
        <f t="shared" si="0"/>
        <v>8.1414235538671029</v>
      </c>
      <c r="O19" s="201">
        <f t="shared" si="1"/>
        <v>11.654736988977255</v>
      </c>
      <c r="P19" s="67">
        <f t="shared" si="11"/>
        <v>0.43153551855699246</v>
      </c>
    </row>
    <row r="20" spans="1:16" ht="20.100000000000001" customHeight="1" x14ac:dyDescent="0.25">
      <c r="A20" s="14" t="s">
        <v>199</v>
      </c>
      <c r="B20" s="25">
        <v>171.69</v>
      </c>
      <c r="C20" s="188">
        <v>282.41999999999996</v>
      </c>
      <c r="D20" s="345">
        <f t="shared" si="2"/>
        <v>1.0931010925917554E-2</v>
      </c>
      <c r="E20" s="295">
        <f t="shared" si="3"/>
        <v>1.6006864781043406E-2</v>
      </c>
      <c r="F20" s="67">
        <f t="shared" si="9"/>
        <v>0.64494146426699261</v>
      </c>
      <c r="H20" s="25">
        <v>104.84700000000001</v>
      </c>
      <c r="I20" s="188">
        <v>159.739</v>
      </c>
      <c r="J20" s="345">
        <f t="shared" si="5"/>
        <v>1.1455029174833001E-2</v>
      </c>
      <c r="K20" s="295">
        <f t="shared" si="6"/>
        <v>1.3791832169257072E-2</v>
      </c>
      <c r="L20" s="67">
        <f t="shared" si="10"/>
        <v>0.5235438305340161</v>
      </c>
      <c r="N20" s="40">
        <f t="shared" si="0"/>
        <v>6.1067621876638132</v>
      </c>
      <c r="O20" s="201">
        <f t="shared" si="1"/>
        <v>5.6560795977621989</v>
      </c>
      <c r="P20" s="67">
        <f t="shared" si="11"/>
        <v>-7.3800579759276036E-2</v>
      </c>
    </row>
    <row r="21" spans="1:16" ht="20.100000000000001" customHeight="1" x14ac:dyDescent="0.25">
      <c r="A21" s="14" t="s">
        <v>155</v>
      </c>
      <c r="B21" s="25">
        <v>289.5</v>
      </c>
      <c r="C21" s="188">
        <v>242.75</v>
      </c>
      <c r="D21" s="345">
        <f t="shared" si="2"/>
        <v>1.8431636455548558E-2</v>
      </c>
      <c r="E21" s="295">
        <f t="shared" si="3"/>
        <v>1.3758467621267218E-2</v>
      </c>
      <c r="F21" s="67">
        <f t="shared" si="9"/>
        <v>-0.1614853195164076</v>
      </c>
      <c r="H21" s="25">
        <v>212.92599999999999</v>
      </c>
      <c r="I21" s="188">
        <v>143.40300000000002</v>
      </c>
      <c r="J21" s="345">
        <f t="shared" si="5"/>
        <v>2.3263169590741664E-2</v>
      </c>
      <c r="K21" s="295">
        <f t="shared" si="6"/>
        <v>1.2381385313342215E-2</v>
      </c>
      <c r="L21" s="67">
        <f t="shared" si="10"/>
        <v>-0.32651249729953113</v>
      </c>
      <c r="N21" s="40">
        <f t="shared" si="0"/>
        <v>7.3549568221070807</v>
      </c>
      <c r="O21" s="201">
        <f t="shared" si="1"/>
        <v>5.9074356333676628</v>
      </c>
      <c r="P21" s="67">
        <f t="shared" si="11"/>
        <v>-0.19680893086802997</v>
      </c>
    </row>
    <row r="22" spans="1:16" ht="20.100000000000001" customHeight="1" x14ac:dyDescent="0.25">
      <c r="A22" s="14" t="s">
        <v>183</v>
      </c>
      <c r="B22" s="25">
        <v>75.11999999999999</v>
      </c>
      <c r="C22" s="188">
        <v>241.34</v>
      </c>
      <c r="D22" s="345">
        <f t="shared" si="2"/>
        <v>4.7826754077402679E-3</v>
      </c>
      <c r="E22" s="295">
        <f t="shared" si="3"/>
        <v>1.3678552320150899E-2</v>
      </c>
      <c r="F22" s="67">
        <f t="shared" si="9"/>
        <v>2.2127263045793404</v>
      </c>
      <c r="H22" s="25">
        <v>30.453000000000003</v>
      </c>
      <c r="I22" s="188">
        <v>142.036</v>
      </c>
      <c r="J22" s="345">
        <f t="shared" si="5"/>
        <v>3.3271338565833016E-3</v>
      </c>
      <c r="K22" s="295">
        <f t="shared" si="6"/>
        <v>1.2263358816523188E-2</v>
      </c>
      <c r="L22" s="67">
        <f t="shared" si="10"/>
        <v>3.6641053426591794</v>
      </c>
      <c r="N22" s="40">
        <f t="shared" si="0"/>
        <v>4.0539137380191708</v>
      </c>
      <c r="O22" s="201">
        <f t="shared" si="1"/>
        <v>5.8853070357172452</v>
      </c>
      <c r="P22" s="67">
        <f t="shared" si="11"/>
        <v>0.45175931607092668</v>
      </c>
    </row>
    <row r="23" spans="1:16" ht="20.100000000000001" customHeight="1" x14ac:dyDescent="0.25">
      <c r="A23" s="14" t="s">
        <v>168</v>
      </c>
      <c r="B23" s="25">
        <v>87.11999999999999</v>
      </c>
      <c r="C23" s="188">
        <v>239.54</v>
      </c>
      <c r="D23" s="345">
        <f t="shared" si="2"/>
        <v>5.5466810639288088E-3</v>
      </c>
      <c r="E23" s="295">
        <f t="shared" si="3"/>
        <v>1.3576532786810914E-2</v>
      </c>
      <c r="F23" s="67">
        <f t="shared" si="9"/>
        <v>1.7495408631772271</v>
      </c>
      <c r="H23" s="25">
        <v>48.994</v>
      </c>
      <c r="I23" s="188">
        <v>113.303</v>
      </c>
      <c r="J23" s="345">
        <f t="shared" si="5"/>
        <v>5.3528255399941634E-3</v>
      </c>
      <c r="K23" s="295">
        <f t="shared" si="6"/>
        <v>9.7825575487096705E-3</v>
      </c>
      <c r="L23" s="67">
        <f t="shared" si="10"/>
        <v>1.3125892966485693</v>
      </c>
      <c r="N23" s="40">
        <f t="shared" si="0"/>
        <v>5.6237373737373737</v>
      </c>
      <c r="O23" s="201">
        <f t="shared" si="1"/>
        <v>4.7300242130750609</v>
      </c>
      <c r="P23" s="67">
        <f t="shared" si="11"/>
        <v>-0.15891801150528775</v>
      </c>
    </row>
    <row r="24" spans="1:16" ht="20.100000000000001" customHeight="1" x14ac:dyDescent="0.25">
      <c r="A24" s="14" t="s">
        <v>158</v>
      </c>
      <c r="B24" s="25">
        <v>143.82999999999998</v>
      </c>
      <c r="C24" s="188">
        <v>166.21</v>
      </c>
      <c r="D24" s="345">
        <f t="shared" si="2"/>
        <v>9.1572444607998238E-3</v>
      </c>
      <c r="E24" s="295">
        <f t="shared" si="3"/>
        <v>9.4203703535770313E-3</v>
      </c>
      <c r="F24" s="67">
        <f t="shared" si="9"/>
        <v>0.15560036153792689</v>
      </c>
      <c r="H24" s="25">
        <v>95.826999999999998</v>
      </c>
      <c r="I24" s="188">
        <v>110.91500000000001</v>
      </c>
      <c r="J24" s="345">
        <f t="shared" si="5"/>
        <v>1.0469551639405246E-2</v>
      </c>
      <c r="K24" s="295">
        <f t="shared" si="6"/>
        <v>9.5763781233959653E-3</v>
      </c>
      <c r="L24" s="67">
        <f t="shared" si="10"/>
        <v>0.15745040541809729</v>
      </c>
      <c r="N24" s="40">
        <f t="shared" si="0"/>
        <v>6.6625182507126475</v>
      </c>
      <c r="O24" s="201">
        <f t="shared" si="1"/>
        <v>6.6731845256001439</v>
      </c>
      <c r="P24" s="67">
        <f t="shared" si="11"/>
        <v>1.6009374362847683E-3</v>
      </c>
    </row>
    <row r="25" spans="1:16" ht="20.100000000000001" customHeight="1" x14ac:dyDescent="0.25">
      <c r="A25" s="14" t="s">
        <v>192</v>
      </c>
      <c r="B25" s="25">
        <v>78.73</v>
      </c>
      <c r="C25" s="188">
        <v>144.88</v>
      </c>
      <c r="D25" s="345">
        <f t="shared" si="2"/>
        <v>5.0125137759769881E-3</v>
      </c>
      <c r="E25" s="295">
        <f t="shared" si="3"/>
        <v>8.2114388834982274E-3</v>
      </c>
      <c r="F25" s="67">
        <f t="shared" si="9"/>
        <v>0.84021338752699082</v>
      </c>
      <c r="H25" s="25">
        <v>73.040000000000006</v>
      </c>
      <c r="I25" s="188">
        <v>110.895</v>
      </c>
      <c r="J25" s="345">
        <f t="shared" si="5"/>
        <v>7.9799644332198584E-3</v>
      </c>
      <c r="K25" s="295">
        <f t="shared" si="6"/>
        <v>9.5746513275390653E-3</v>
      </c>
      <c r="L25" s="67">
        <f t="shared" si="10"/>
        <v>0.51827765607886067</v>
      </c>
      <c r="N25" s="40">
        <f t="shared" ref="N25:N28" si="12">(H25/B25)*10</f>
        <v>9.2772767687031639</v>
      </c>
      <c r="O25" s="201">
        <f t="shared" ref="O25:O28" si="13">(I25/C25)*10</f>
        <v>7.6542655991165098</v>
      </c>
      <c r="P25" s="67">
        <f t="shared" ref="P25:P28" si="14">(O25-N25)/N25</f>
        <v>-0.17494478283345735</v>
      </c>
    </row>
    <row r="26" spans="1:16" ht="20.100000000000001" customHeight="1" x14ac:dyDescent="0.25">
      <c r="A26" s="14" t="s">
        <v>193</v>
      </c>
      <c r="B26" s="25">
        <v>11.75</v>
      </c>
      <c r="C26" s="188">
        <v>20.709999999999997</v>
      </c>
      <c r="D26" s="345">
        <f t="shared" si="2"/>
        <v>7.4808887168461332E-4</v>
      </c>
      <c r="E26" s="295">
        <f t="shared" si="3"/>
        <v>1.1737914085950321E-3</v>
      </c>
      <c r="F26" s="67">
        <f t="shared" si="9"/>
        <v>0.76255319148936151</v>
      </c>
      <c r="H26" s="25">
        <v>8.9830000000000005</v>
      </c>
      <c r="I26" s="188">
        <v>89.892000000000024</v>
      </c>
      <c r="J26" s="345">
        <f t="shared" si="5"/>
        <v>9.8143511094761753E-4</v>
      </c>
      <c r="K26" s="295">
        <f t="shared" si="6"/>
        <v>7.7612566584168985E-3</v>
      </c>
      <c r="L26" s="67">
        <f t="shared" si="10"/>
        <v>9.0069019258599585</v>
      </c>
      <c r="N26" s="40">
        <f t="shared" si="12"/>
        <v>7.6451063829787236</v>
      </c>
      <c r="O26" s="201">
        <f t="shared" si="13"/>
        <v>43.405118300338017</v>
      </c>
      <c r="P26" s="67">
        <f t="shared" si="14"/>
        <v>4.677503506946139</v>
      </c>
    </row>
    <row r="27" spans="1:16" ht="20.100000000000001" customHeight="1" x14ac:dyDescent="0.25">
      <c r="A27" s="14" t="s">
        <v>159</v>
      </c>
      <c r="B27" s="25">
        <v>103.74</v>
      </c>
      <c r="C27" s="188">
        <v>106.35</v>
      </c>
      <c r="D27" s="345">
        <f t="shared" si="2"/>
        <v>6.6048288977499387E-3</v>
      </c>
      <c r="E27" s="295">
        <f t="shared" si="3"/>
        <v>6.0276540948373579E-3</v>
      </c>
      <c r="F27" s="67">
        <f t="shared" si="9"/>
        <v>2.5159051474840943E-2</v>
      </c>
      <c r="H27" s="25">
        <v>92.192999999999998</v>
      </c>
      <c r="I27" s="188">
        <v>89.381000000000014</v>
      </c>
      <c r="J27" s="345">
        <f t="shared" si="5"/>
        <v>1.0072520002626482E-2</v>
      </c>
      <c r="K27" s="295">
        <f t="shared" si="6"/>
        <v>7.7171370242731362E-3</v>
      </c>
      <c r="L27" s="67">
        <f t="shared" si="10"/>
        <v>-3.0501231112991047E-2</v>
      </c>
      <c r="N27" s="40">
        <f t="shared" si="12"/>
        <v>8.8869288606130716</v>
      </c>
      <c r="O27" s="201">
        <f t="shared" si="13"/>
        <v>8.4044193700047032</v>
      </c>
      <c r="P27" s="67">
        <f t="shared" si="14"/>
        <v>-5.429428975704461E-2</v>
      </c>
    </row>
    <row r="28" spans="1:16" ht="20.100000000000001" customHeight="1" x14ac:dyDescent="0.25">
      <c r="A28" s="14" t="s">
        <v>201</v>
      </c>
      <c r="B28" s="25">
        <v>32.020000000000003</v>
      </c>
      <c r="C28" s="188">
        <v>38.899999999999991</v>
      </c>
      <c r="D28" s="345">
        <f t="shared" si="2"/>
        <v>2.0386217592630912E-3</v>
      </c>
      <c r="E28" s="295">
        <f t="shared" si="3"/>
        <v>2.2047554705140874E-3</v>
      </c>
      <c r="F28" s="67">
        <f t="shared" si="9"/>
        <v>0.21486570893191717</v>
      </c>
      <c r="H28" s="25">
        <v>116.18900000000001</v>
      </c>
      <c r="I28" s="188">
        <v>85.504000000000019</v>
      </c>
      <c r="J28" s="345">
        <f t="shared" si="5"/>
        <v>1.269419616006821E-2</v>
      </c>
      <c r="K28" s="295">
        <f t="shared" si="6"/>
        <v>7.3823976474133232E-3</v>
      </c>
      <c r="L28" s="67">
        <f t="shared" si="10"/>
        <v>-0.2640955684273037</v>
      </c>
      <c r="N28" s="40">
        <f t="shared" si="12"/>
        <v>36.286383510306059</v>
      </c>
      <c r="O28" s="201">
        <f t="shared" si="13"/>
        <v>21.980462724935741</v>
      </c>
      <c r="P28" s="67">
        <f t="shared" si="14"/>
        <v>-0.39425038820160047</v>
      </c>
    </row>
    <row r="29" spans="1:16" ht="20.100000000000001" customHeight="1" x14ac:dyDescent="0.25">
      <c r="A29" s="14" t="s">
        <v>161</v>
      </c>
      <c r="B29" s="25">
        <v>215.00000000000006</v>
      </c>
      <c r="C29" s="188">
        <v>89.38000000000001</v>
      </c>
      <c r="D29" s="345">
        <f t="shared" si="2"/>
        <v>1.3688434673378035E-2</v>
      </c>
      <c r="E29" s="295">
        <f t="shared" si="3"/>
        <v>5.0658366055154032E-3</v>
      </c>
      <c r="F29" s="67">
        <f t="shared" si="9"/>
        <v>-0.58427906976744193</v>
      </c>
      <c r="H29" s="25">
        <v>107.324</v>
      </c>
      <c r="I29" s="188">
        <v>66.709999999999994</v>
      </c>
      <c r="J29" s="345">
        <f t="shared" si="5"/>
        <v>1.1725653105570754E-2</v>
      </c>
      <c r="K29" s="295">
        <f t="shared" si="6"/>
        <v>5.7597275806856134E-3</v>
      </c>
      <c r="L29" s="67">
        <f t="shared" si="10"/>
        <v>-0.37842421080093924</v>
      </c>
      <c r="N29" s="40">
        <f t="shared" ref="N29:N30" si="15">(H29/B29)*10</f>
        <v>4.9918139534883705</v>
      </c>
      <c r="O29" s="201">
        <f t="shared" ref="O29:O30" si="16">(I29/C29)*10</f>
        <v>7.4636383978518674</v>
      </c>
      <c r="P29" s="67">
        <f t="shared" ref="P29:P30" si="17">(O29-N29)/N29</f>
        <v>0.49517559496305769</v>
      </c>
    </row>
    <row r="30" spans="1:16" ht="20.100000000000001" customHeight="1" x14ac:dyDescent="0.25">
      <c r="A30" s="14" t="s">
        <v>163</v>
      </c>
      <c r="B30" s="25">
        <v>153.16999999999999</v>
      </c>
      <c r="C30" s="188">
        <v>63.509999999999991</v>
      </c>
      <c r="D30" s="345">
        <f t="shared" si="2"/>
        <v>9.7518955298665725E-3</v>
      </c>
      <c r="E30" s="295">
        <f t="shared" si="3"/>
        <v>3.5995892013457502E-3</v>
      </c>
      <c r="F30" s="67">
        <f t="shared" si="9"/>
        <v>-0.58536266892994715</v>
      </c>
      <c r="H30" s="25">
        <v>144.40600000000001</v>
      </c>
      <c r="I30" s="188">
        <v>64.316999999999993</v>
      </c>
      <c r="J30" s="345">
        <f t="shared" si="5"/>
        <v>1.5777036472392481E-2</v>
      </c>
      <c r="K30" s="295">
        <f t="shared" si="6"/>
        <v>5.5531164564076837E-3</v>
      </c>
      <c r="L30" s="67">
        <f t="shared" si="10"/>
        <v>-0.55460991925543268</v>
      </c>
      <c r="N30" s="40">
        <f t="shared" si="15"/>
        <v>9.4278252921590404</v>
      </c>
      <c r="O30" s="201">
        <f t="shared" si="16"/>
        <v>10.12706660368446</v>
      </c>
      <c r="P30" s="67">
        <f t="shared" si="17"/>
        <v>7.4167826604399037E-2</v>
      </c>
    </row>
    <row r="31" spans="1:16" ht="20.100000000000001" customHeight="1" x14ac:dyDescent="0.25">
      <c r="A31" s="14" t="s">
        <v>197</v>
      </c>
      <c r="B31" s="25">
        <v>24.39</v>
      </c>
      <c r="C31" s="188">
        <v>26.659999999999997</v>
      </c>
      <c r="D31" s="345">
        <f t="shared" si="2"/>
        <v>1.5528414962032101E-3</v>
      </c>
      <c r="E31" s="295">
        <f t="shared" si="3"/>
        <v>1.5110226438021998E-3</v>
      </c>
      <c r="F31" s="67">
        <f t="shared" si="9"/>
        <v>9.3070930709306929E-2</v>
      </c>
      <c r="H31" s="25">
        <v>30.568000000000001</v>
      </c>
      <c r="I31" s="188">
        <v>59.344999999999999</v>
      </c>
      <c r="J31" s="345">
        <f t="shared" si="5"/>
        <v>3.3396981488864265E-3</v>
      </c>
      <c r="K31" s="295">
        <f t="shared" si="6"/>
        <v>5.1238350063826672E-3</v>
      </c>
      <c r="L31" s="67">
        <f t="shared" si="10"/>
        <v>0.94140931693273999</v>
      </c>
      <c r="N31" s="40">
        <f t="shared" ref="N31" si="18">(H31/B31)*10</f>
        <v>12.533005330053301</v>
      </c>
      <c r="O31" s="201">
        <f t="shared" ref="O31" si="19">(I31/C31)*10</f>
        <v>22.259939984996251</v>
      </c>
      <c r="P31" s="67">
        <f t="shared" ref="P31" si="20">(O31-N31)/N31</f>
        <v>0.77610552288032753</v>
      </c>
    </row>
    <row r="32" spans="1:16" ht="20.100000000000001" customHeight="1" thickBot="1" x14ac:dyDescent="0.3">
      <c r="A32" s="14" t="s">
        <v>17</v>
      </c>
      <c r="B32" s="25">
        <f>B33-SUM(B7:B31)</f>
        <v>281.64999999999964</v>
      </c>
      <c r="C32" s="188">
        <f>C33-SUM(C7:C31)</f>
        <v>375.95000000000437</v>
      </c>
      <c r="D32" s="345">
        <f t="shared" si="2"/>
        <v>1.7931849422125199E-2</v>
      </c>
      <c r="E32" s="295">
        <f t="shared" si="3"/>
        <v>2.1307913088426243E-2</v>
      </c>
      <c r="F32" s="67">
        <f t="shared" si="9"/>
        <v>0.33481271081130781</v>
      </c>
      <c r="H32" s="25">
        <f>H33-SUM(H7:H31)</f>
        <v>268.23599999999897</v>
      </c>
      <c r="I32" s="188">
        <f>I33-SUM(I7:I31)</f>
        <v>290.73200000000543</v>
      </c>
      <c r="J32" s="345">
        <f t="shared" si="5"/>
        <v>2.9306047914966504E-2</v>
      </c>
      <c r="K32" s="295">
        <f t="shared" si="6"/>
        <v>2.5101740653394111E-2</v>
      </c>
      <c r="L32" s="67">
        <f t="shared" si="7"/>
        <v>8.3866445965517483E-2</v>
      </c>
      <c r="N32" s="40">
        <f t="shared" si="0"/>
        <v>9.5237351322563217</v>
      </c>
      <c r="O32" s="201">
        <f t="shared" si="1"/>
        <v>7.7332624019152032</v>
      </c>
      <c r="P32" s="67">
        <f t="shared" si="8"/>
        <v>-0.18800110518371038</v>
      </c>
    </row>
    <row r="33" spans="1:16" ht="26.25" customHeight="1" thickBot="1" x14ac:dyDescent="0.3">
      <c r="A33" s="18" t="s">
        <v>18</v>
      </c>
      <c r="B33" s="23">
        <v>15706.69</v>
      </c>
      <c r="C33" s="193">
        <v>17643.68</v>
      </c>
      <c r="D33" s="341">
        <f>SUM(D7:D32)</f>
        <v>1</v>
      </c>
      <c r="E33" s="342">
        <f>SUM(E7:E32)</f>
        <v>1.0000000000000004</v>
      </c>
      <c r="F33" s="72">
        <f t="shared" si="4"/>
        <v>0.12332260966505354</v>
      </c>
      <c r="G33" s="2"/>
      <c r="H33" s="23">
        <v>9152.9230000000007</v>
      </c>
      <c r="I33" s="193">
        <v>11582.145000000004</v>
      </c>
      <c r="J33" s="341">
        <f>SUM(J7:J32)</f>
        <v>0.99999999999999989</v>
      </c>
      <c r="K33" s="342">
        <f>SUM(K7:K32)</f>
        <v>1.0000000000000002</v>
      </c>
      <c r="L33" s="72">
        <f t="shared" si="7"/>
        <v>0.26540395893202678</v>
      </c>
      <c r="N33" s="35">
        <f t="shared" si="0"/>
        <v>5.8274041188818266</v>
      </c>
      <c r="O33" s="194">
        <f t="shared" si="1"/>
        <v>6.5644723776445755</v>
      </c>
      <c r="P33" s="72">
        <f t="shared" si="8"/>
        <v>0.12648312073887522</v>
      </c>
    </row>
    <row r="35" spans="1:16" ht="15.75" thickBot="1" x14ac:dyDescent="0.3"/>
    <row r="36" spans="1:16" x14ac:dyDescent="0.25">
      <c r="A36" s="475" t="s">
        <v>2</v>
      </c>
      <c r="B36" s="462" t="s">
        <v>1</v>
      </c>
      <c r="C36" s="458"/>
      <c r="D36" s="462" t="s">
        <v>116</v>
      </c>
      <c r="E36" s="458"/>
      <c r="F36" s="176" t="s">
        <v>0</v>
      </c>
      <c r="H36" s="473" t="s">
        <v>19</v>
      </c>
      <c r="I36" s="474"/>
      <c r="J36" s="462" t="s">
        <v>116</v>
      </c>
      <c r="K36" s="463"/>
      <c r="L36" s="176" t="s">
        <v>0</v>
      </c>
      <c r="N36" s="470" t="s">
        <v>22</v>
      </c>
      <c r="O36" s="458"/>
      <c r="P36" s="176" t="s">
        <v>0</v>
      </c>
    </row>
    <row r="37" spans="1:16" x14ac:dyDescent="0.25">
      <c r="A37" s="476"/>
      <c r="B37" s="465" t="str">
        <f>B5</f>
        <v>jan-set</v>
      </c>
      <c r="C37" s="467"/>
      <c r="D37" s="465" t="str">
        <f>B5</f>
        <v>jan-set</v>
      </c>
      <c r="E37" s="467"/>
      <c r="F37" s="177" t="str">
        <f>F5</f>
        <v>2021/2020</v>
      </c>
      <c r="H37" s="468" t="str">
        <f>B5</f>
        <v>jan-set</v>
      </c>
      <c r="I37" s="467"/>
      <c r="J37" s="465" t="str">
        <f>B5</f>
        <v>jan-set</v>
      </c>
      <c r="K37" s="466"/>
      <c r="L37" s="177" t="str">
        <f>L5</f>
        <v>2021/2020</v>
      </c>
      <c r="N37" s="468" t="str">
        <f>B5</f>
        <v>jan-set</v>
      </c>
      <c r="O37" s="466"/>
      <c r="P37" s="177" t="str">
        <f>P5</f>
        <v>2021/2020</v>
      </c>
    </row>
    <row r="38" spans="1:16" ht="19.5" customHeight="1" thickBot="1" x14ac:dyDescent="0.3">
      <c r="A38" s="477"/>
      <c r="B38" s="120">
        <f>B6</f>
        <v>2020</v>
      </c>
      <c r="C38" s="180">
        <f>C6</f>
        <v>2021</v>
      </c>
      <c r="D38" s="120">
        <f>B6</f>
        <v>2020</v>
      </c>
      <c r="E38" s="180">
        <f>C6</f>
        <v>2021</v>
      </c>
      <c r="F38" s="178" t="s">
        <v>1</v>
      </c>
      <c r="H38" s="31">
        <f>B6</f>
        <v>2020</v>
      </c>
      <c r="I38" s="180">
        <f>C6</f>
        <v>2021</v>
      </c>
      <c r="J38" s="120">
        <f>B6</f>
        <v>2020</v>
      </c>
      <c r="K38" s="180">
        <f>C6</f>
        <v>2021</v>
      </c>
      <c r="L38" s="357">
        <v>1000</v>
      </c>
      <c r="N38" s="31">
        <f>B6</f>
        <v>2020</v>
      </c>
      <c r="O38" s="180">
        <f>C6</f>
        <v>2021</v>
      </c>
      <c r="P38" s="178"/>
    </row>
    <row r="39" spans="1:16" ht="20.100000000000001" customHeight="1" x14ac:dyDescent="0.25">
      <c r="A39" s="45" t="s">
        <v>153</v>
      </c>
      <c r="B39" s="46">
        <v>4477.26</v>
      </c>
      <c r="C39" s="195">
        <v>4603.8899999999994</v>
      </c>
      <c r="D39" s="345">
        <f t="shared" ref="D39:D56" si="21">B39/$B$57</f>
        <v>0.45004824896465767</v>
      </c>
      <c r="E39" s="344">
        <f t="shared" ref="E39:E56" si="22">C39/$C$57</f>
        <v>0.43977330691828459</v>
      </c>
      <c r="F39" s="67">
        <f>(C39-B39)/B39</f>
        <v>2.8282923037750585E-2</v>
      </c>
      <c r="H39" s="46">
        <v>1652.6880000000003</v>
      </c>
      <c r="I39" s="195">
        <v>1741.0210000000004</v>
      </c>
      <c r="J39" s="345">
        <f t="shared" ref="J39:J56" si="23">H39/$H$57</f>
        <v>0.3595427006558487</v>
      </c>
      <c r="K39" s="344">
        <f t="shared" ref="K39:K56" si="24">I39/$I$57</f>
        <v>0.37096260759064287</v>
      </c>
      <c r="L39" s="67">
        <f>(I39-H39)/H39</f>
        <v>5.344807973434796E-2</v>
      </c>
      <c r="N39" s="40">
        <f t="shared" ref="N39:N57" si="25">(H39/B39)*10</f>
        <v>3.6912933356561832</v>
      </c>
      <c r="O39" s="200">
        <f t="shared" ref="O39:O57" si="26">(I39/C39)*10</f>
        <v>3.7816303169710848</v>
      </c>
      <c r="P39" s="76">
        <f t="shared" si="8"/>
        <v>2.4472989031320853E-2</v>
      </c>
    </row>
    <row r="40" spans="1:16" ht="20.100000000000001" customHeight="1" x14ac:dyDescent="0.25">
      <c r="A40" s="45" t="s">
        <v>154</v>
      </c>
      <c r="B40" s="25">
        <v>2257.34</v>
      </c>
      <c r="C40" s="188">
        <v>2634.64</v>
      </c>
      <c r="D40" s="345">
        <f t="shared" si="21"/>
        <v>0.22690482891721284</v>
      </c>
      <c r="E40" s="295">
        <f t="shared" si="22"/>
        <v>0.25166638328439417</v>
      </c>
      <c r="F40" s="67">
        <f t="shared" ref="F40:F57" si="27">(C40-B40)/B40</f>
        <v>0.16714362922732051</v>
      </c>
      <c r="H40" s="25">
        <v>959.37799999999993</v>
      </c>
      <c r="I40" s="188">
        <v>1101.4010000000001</v>
      </c>
      <c r="J40" s="345">
        <f t="shared" si="23"/>
        <v>0.20871293133961566</v>
      </c>
      <c r="K40" s="295">
        <f t="shared" si="24"/>
        <v>0.23467757537843689</v>
      </c>
      <c r="L40" s="67">
        <f t="shared" ref="L40:L57" si="28">(I40-H40)/H40</f>
        <v>0.14803654034176325</v>
      </c>
      <c r="N40" s="40">
        <f t="shared" si="25"/>
        <v>4.250037654938998</v>
      </c>
      <c r="O40" s="201">
        <f t="shared" si="26"/>
        <v>4.180461087662831</v>
      </c>
      <c r="P40" s="67">
        <f t="shared" si="8"/>
        <v>-1.6370811960997947E-2</v>
      </c>
    </row>
    <row r="41" spans="1:16" ht="20.100000000000001" customHeight="1" x14ac:dyDescent="0.25">
      <c r="A41" s="45" t="s">
        <v>156</v>
      </c>
      <c r="B41" s="25">
        <v>1142.76</v>
      </c>
      <c r="C41" s="188">
        <v>1310.17</v>
      </c>
      <c r="D41" s="345">
        <f t="shared" si="21"/>
        <v>0.1148687226086607</v>
      </c>
      <c r="E41" s="295">
        <f t="shared" si="22"/>
        <v>0.12515020852477557</v>
      </c>
      <c r="F41" s="67">
        <f t="shared" si="27"/>
        <v>0.14649620217718512</v>
      </c>
      <c r="H41" s="25">
        <v>618.86900000000003</v>
      </c>
      <c r="I41" s="188">
        <v>605.22300000000007</v>
      </c>
      <c r="J41" s="345">
        <f t="shared" si="23"/>
        <v>0.13463511056665528</v>
      </c>
      <c r="K41" s="295">
        <f t="shared" si="24"/>
        <v>0.12895599895339094</v>
      </c>
      <c r="L41" s="67">
        <f t="shared" si="28"/>
        <v>-2.2049900705965169E-2</v>
      </c>
      <c r="N41" s="40">
        <f t="shared" si="25"/>
        <v>5.4155640729462009</v>
      </c>
      <c r="O41" s="201">
        <f t="shared" si="26"/>
        <v>4.61942343360022</v>
      </c>
      <c r="P41" s="67">
        <f t="shared" si="8"/>
        <v>-0.14700973501969125</v>
      </c>
    </row>
    <row r="42" spans="1:16" ht="20.100000000000001" customHeight="1" x14ac:dyDescent="0.25">
      <c r="A42" s="45" t="s">
        <v>157</v>
      </c>
      <c r="B42" s="25">
        <v>693.00000000000011</v>
      </c>
      <c r="C42" s="188">
        <v>503.99</v>
      </c>
      <c r="D42" s="345">
        <f t="shared" si="21"/>
        <v>6.9659442724458218E-2</v>
      </c>
      <c r="E42" s="295">
        <f t="shared" si="22"/>
        <v>4.8142190398499152E-2</v>
      </c>
      <c r="F42" s="67">
        <f t="shared" si="27"/>
        <v>-0.27274170274170284</v>
      </c>
      <c r="H42" s="25">
        <v>374.49400000000003</v>
      </c>
      <c r="I42" s="188">
        <v>264.13100000000003</v>
      </c>
      <c r="J42" s="345">
        <f t="shared" si="23"/>
        <v>8.1471266288259722E-2</v>
      </c>
      <c r="K42" s="295">
        <f t="shared" si="24"/>
        <v>5.6278887219352369E-2</v>
      </c>
      <c r="L42" s="67">
        <f t="shared" si="28"/>
        <v>-0.29469898049100918</v>
      </c>
      <c r="N42" s="40">
        <f t="shared" si="25"/>
        <v>5.403953823953823</v>
      </c>
      <c r="O42" s="201">
        <f t="shared" si="26"/>
        <v>5.2407984285402502</v>
      </c>
      <c r="P42" s="67">
        <f t="shared" si="8"/>
        <v>-3.0191855950056853E-2</v>
      </c>
    </row>
    <row r="43" spans="1:16" ht="20.100000000000001" customHeight="1" x14ac:dyDescent="0.25">
      <c r="A43" s="45" t="s">
        <v>160</v>
      </c>
      <c r="B43" s="25">
        <v>223.14</v>
      </c>
      <c r="C43" s="188">
        <v>304.08000000000004</v>
      </c>
      <c r="D43" s="345">
        <f t="shared" si="21"/>
        <v>2.242973744521732E-2</v>
      </c>
      <c r="E43" s="295">
        <f t="shared" si="22"/>
        <v>2.9046364523850919E-2</v>
      </c>
      <c r="F43" s="67">
        <f t="shared" si="27"/>
        <v>0.36273191718203845</v>
      </c>
      <c r="H43" s="25">
        <v>128.28300000000002</v>
      </c>
      <c r="I43" s="188">
        <v>227.78800000000001</v>
      </c>
      <c r="J43" s="345">
        <f t="shared" si="23"/>
        <v>2.790799973632908E-2</v>
      </c>
      <c r="K43" s="295">
        <f t="shared" si="24"/>
        <v>4.853521609323342E-2</v>
      </c>
      <c r="L43" s="67">
        <f t="shared" si="28"/>
        <v>0.77566785934223537</v>
      </c>
      <c r="N43" s="40">
        <f t="shared" si="25"/>
        <v>5.7489916644259225</v>
      </c>
      <c r="O43" s="201">
        <f t="shared" si="26"/>
        <v>7.4910549855301234</v>
      </c>
      <c r="P43" s="67">
        <f t="shared" si="8"/>
        <v>0.30302067263097315</v>
      </c>
    </row>
    <row r="44" spans="1:16" ht="20.100000000000001" customHeight="1" x14ac:dyDescent="0.25">
      <c r="A44" s="45" t="s">
        <v>155</v>
      </c>
      <c r="B44" s="25">
        <v>289.5</v>
      </c>
      <c r="C44" s="188">
        <v>242.75</v>
      </c>
      <c r="D44" s="345">
        <f t="shared" si="21"/>
        <v>2.9100156809135139E-2</v>
      </c>
      <c r="E44" s="295">
        <f t="shared" si="22"/>
        <v>2.3187993252317844E-2</v>
      </c>
      <c r="F44" s="67">
        <f t="shared" si="27"/>
        <v>-0.1614853195164076</v>
      </c>
      <c r="H44" s="25">
        <v>212.92599999999999</v>
      </c>
      <c r="I44" s="188">
        <v>143.40300000000002</v>
      </c>
      <c r="J44" s="345">
        <f t="shared" si="23"/>
        <v>4.6322106217173004E-2</v>
      </c>
      <c r="K44" s="295">
        <f t="shared" si="24"/>
        <v>3.0555145984063923E-2</v>
      </c>
      <c r="L44" s="67">
        <f t="shared" si="28"/>
        <v>-0.32651249729953113</v>
      </c>
      <c r="N44" s="40">
        <f t="shared" si="25"/>
        <v>7.3549568221070807</v>
      </c>
      <c r="O44" s="201">
        <f t="shared" si="26"/>
        <v>5.9074356333676628</v>
      </c>
      <c r="P44" s="67">
        <f t="shared" si="8"/>
        <v>-0.19680893086802997</v>
      </c>
    </row>
    <row r="45" spans="1:16" ht="20.100000000000001" customHeight="1" x14ac:dyDescent="0.25">
      <c r="A45" s="45" t="s">
        <v>168</v>
      </c>
      <c r="B45" s="25">
        <v>87.11999999999999</v>
      </c>
      <c r="C45" s="188">
        <v>239.54</v>
      </c>
      <c r="D45" s="345">
        <f t="shared" si="21"/>
        <v>8.7571870853604596E-3</v>
      </c>
      <c r="E45" s="295">
        <f t="shared" si="22"/>
        <v>2.2881367265335597E-2</v>
      </c>
      <c r="F45" s="67">
        <f t="shared" si="27"/>
        <v>1.7495408631772271</v>
      </c>
      <c r="H45" s="25">
        <v>48.994</v>
      </c>
      <c r="I45" s="188">
        <v>113.303</v>
      </c>
      <c r="J45" s="345">
        <f t="shared" si="23"/>
        <v>1.06586573363712E-2</v>
      </c>
      <c r="K45" s="295">
        <f t="shared" si="24"/>
        <v>2.4141682568930876E-2</v>
      </c>
      <c r="L45" s="67">
        <f t="shared" si="28"/>
        <v>1.3125892966485693</v>
      </c>
      <c r="N45" s="40">
        <f t="shared" si="25"/>
        <v>5.6237373737373737</v>
      </c>
      <c r="O45" s="201">
        <f t="shared" si="26"/>
        <v>4.7300242130750609</v>
      </c>
      <c r="P45" s="67">
        <f t="shared" si="8"/>
        <v>-0.15891801150528775</v>
      </c>
    </row>
    <row r="46" spans="1:16" ht="20.100000000000001" customHeight="1" x14ac:dyDescent="0.25">
      <c r="A46" s="45" t="s">
        <v>158</v>
      </c>
      <c r="B46" s="25">
        <v>143.82999999999998</v>
      </c>
      <c r="C46" s="188">
        <v>166.21</v>
      </c>
      <c r="D46" s="345">
        <f t="shared" si="21"/>
        <v>1.4457601222307104E-2</v>
      </c>
      <c r="E46" s="295">
        <f t="shared" si="22"/>
        <v>1.5876730621906279E-2</v>
      </c>
      <c r="F46" s="67">
        <f t="shared" si="27"/>
        <v>0.15560036153792689</v>
      </c>
      <c r="H46" s="25">
        <v>95.826999999999998</v>
      </c>
      <c r="I46" s="188">
        <v>110.91500000000001</v>
      </c>
      <c r="J46" s="345">
        <f t="shared" si="23"/>
        <v>2.0847188565384395E-2</v>
      </c>
      <c r="K46" s="295">
        <f t="shared" si="24"/>
        <v>2.3632866933205373E-2</v>
      </c>
      <c r="L46" s="67">
        <f t="shared" si="28"/>
        <v>0.15745040541809729</v>
      </c>
      <c r="N46" s="40">
        <f t="shared" si="25"/>
        <v>6.6625182507126475</v>
      </c>
      <c r="O46" s="201">
        <f t="shared" si="26"/>
        <v>6.6731845256001439</v>
      </c>
      <c r="P46" s="67">
        <f t="shared" si="8"/>
        <v>1.6009374362847683E-3</v>
      </c>
    </row>
    <row r="47" spans="1:16" ht="20.100000000000001" customHeight="1" x14ac:dyDescent="0.25">
      <c r="A47" s="45" t="s">
        <v>159</v>
      </c>
      <c r="B47" s="25">
        <v>103.74</v>
      </c>
      <c r="C47" s="188">
        <v>106.35</v>
      </c>
      <c r="D47" s="345">
        <f t="shared" si="21"/>
        <v>1.0427807486631016E-2</v>
      </c>
      <c r="E47" s="295">
        <f t="shared" si="22"/>
        <v>1.0158776858430495E-2</v>
      </c>
      <c r="F47" s="67">
        <f t="shared" si="27"/>
        <v>2.5159051474840943E-2</v>
      </c>
      <c r="H47" s="25">
        <v>92.192999999999998</v>
      </c>
      <c r="I47" s="188">
        <v>89.381000000000014</v>
      </c>
      <c r="J47" s="345">
        <f t="shared" si="23"/>
        <v>2.0056610928115077E-2</v>
      </c>
      <c r="K47" s="295">
        <f t="shared" si="24"/>
        <v>1.9044577192957036E-2</v>
      </c>
      <c r="L47" s="67">
        <f t="shared" si="28"/>
        <v>-3.0501231112991047E-2</v>
      </c>
      <c r="N47" s="40">
        <f t="shared" si="25"/>
        <v>8.8869288606130716</v>
      </c>
      <c r="O47" s="201">
        <f t="shared" si="26"/>
        <v>8.4044193700047032</v>
      </c>
      <c r="P47" s="67">
        <f t="shared" si="8"/>
        <v>-5.429428975704461E-2</v>
      </c>
    </row>
    <row r="48" spans="1:16" ht="20.100000000000001" customHeight="1" x14ac:dyDescent="0.25">
      <c r="A48" s="45" t="s">
        <v>161</v>
      </c>
      <c r="B48" s="25">
        <v>215.00000000000006</v>
      </c>
      <c r="C48" s="188">
        <v>89.38000000000001</v>
      </c>
      <c r="D48" s="345">
        <f t="shared" si="21"/>
        <v>2.161151541956496E-2</v>
      </c>
      <c r="E48" s="295">
        <f t="shared" si="22"/>
        <v>8.5377665783405512E-3</v>
      </c>
      <c r="F48" s="67">
        <f t="shared" si="27"/>
        <v>-0.58427906976744193</v>
      </c>
      <c r="H48" s="25">
        <v>107.324</v>
      </c>
      <c r="I48" s="188">
        <v>66.709999999999994</v>
      </c>
      <c r="J48" s="345">
        <f t="shared" si="23"/>
        <v>2.3348363880652787E-2</v>
      </c>
      <c r="K48" s="295">
        <f t="shared" si="24"/>
        <v>1.4214024731678583E-2</v>
      </c>
      <c r="L48" s="67">
        <f t="shared" si="28"/>
        <v>-0.37842421080093924</v>
      </c>
      <c r="N48" s="40">
        <f t="shared" si="25"/>
        <v>4.9918139534883705</v>
      </c>
      <c r="O48" s="201">
        <f t="shared" si="26"/>
        <v>7.4636383978518674</v>
      </c>
      <c r="P48" s="67">
        <f t="shared" si="8"/>
        <v>0.49517559496305769</v>
      </c>
    </row>
    <row r="49" spans="1:16" ht="20.100000000000001" customHeight="1" x14ac:dyDescent="0.25">
      <c r="A49" s="45" t="s">
        <v>163</v>
      </c>
      <c r="B49" s="25">
        <v>153.16999999999999</v>
      </c>
      <c r="C49" s="188">
        <v>63.509999999999991</v>
      </c>
      <c r="D49" s="345">
        <f t="shared" si="21"/>
        <v>1.5396445659603554E-2</v>
      </c>
      <c r="E49" s="295">
        <f t="shared" si="22"/>
        <v>6.06660948076089E-3</v>
      </c>
      <c r="F49" s="67">
        <f t="shared" si="27"/>
        <v>-0.58536266892994715</v>
      </c>
      <c r="H49" s="25">
        <v>144.40600000000001</v>
      </c>
      <c r="I49" s="188">
        <v>64.316999999999993</v>
      </c>
      <c r="J49" s="345">
        <f t="shared" si="23"/>
        <v>3.1415562544720166E-2</v>
      </c>
      <c r="K49" s="295">
        <f t="shared" si="24"/>
        <v>1.3704143736581794E-2</v>
      </c>
      <c r="L49" s="67">
        <f t="shared" si="28"/>
        <v>-0.55460991925543268</v>
      </c>
      <c r="N49" s="40">
        <f t="shared" ref="N49" si="29">(H49/B49)*10</f>
        <v>9.4278252921590404</v>
      </c>
      <c r="O49" s="201">
        <f t="shared" ref="O49" si="30">(I49/C49)*10</f>
        <v>10.12706660368446</v>
      </c>
      <c r="P49" s="67">
        <f t="shared" ref="P49" si="31">(O49-N49)/N49</f>
        <v>7.4167826604399037E-2</v>
      </c>
    </row>
    <row r="50" spans="1:16" ht="20.100000000000001" customHeight="1" x14ac:dyDescent="0.25">
      <c r="A50" s="45" t="s">
        <v>164</v>
      </c>
      <c r="B50" s="25">
        <v>48.55</v>
      </c>
      <c r="C50" s="188">
        <v>35.5</v>
      </c>
      <c r="D50" s="345">
        <f t="shared" si="21"/>
        <v>4.880181737766877E-3</v>
      </c>
      <c r="E50" s="295">
        <f t="shared" si="22"/>
        <v>3.3910350585263991E-3</v>
      </c>
      <c r="F50" s="67">
        <f t="shared" si="27"/>
        <v>-0.26879505664263642</v>
      </c>
      <c r="H50" s="25">
        <v>79.344000000000008</v>
      </c>
      <c r="I50" s="188">
        <v>46.969000000000001</v>
      </c>
      <c r="J50" s="345">
        <f t="shared" si="23"/>
        <v>1.7261307664143296E-2</v>
      </c>
      <c r="K50" s="295">
        <f t="shared" si="24"/>
        <v>1.0007772861972889E-2</v>
      </c>
      <c r="L50" s="67">
        <f t="shared" si="28"/>
        <v>-0.40803337366404524</v>
      </c>
      <c r="N50" s="40">
        <f t="shared" ref="N50" si="32">(H50/B50)*10</f>
        <v>16.342739443872297</v>
      </c>
      <c r="O50" s="201">
        <f t="shared" ref="O50" si="33">(I50/C50)*10</f>
        <v>13.230704225352113</v>
      </c>
      <c r="P50" s="67">
        <f t="shared" ref="P50" si="34">(O50-N50)/N50</f>
        <v>-0.1904231067997012</v>
      </c>
    </row>
    <row r="51" spans="1:16" ht="20.100000000000001" customHeight="1" x14ac:dyDescent="0.25">
      <c r="A51" s="45" t="s">
        <v>162</v>
      </c>
      <c r="B51" s="25">
        <v>43</v>
      </c>
      <c r="C51" s="188">
        <v>53.199999999999996</v>
      </c>
      <c r="D51" s="345">
        <f t="shared" si="21"/>
        <v>4.3223030839129916E-3</v>
      </c>
      <c r="E51" s="295">
        <f t="shared" si="22"/>
        <v>5.0817764820733644E-3</v>
      </c>
      <c r="F51" s="67">
        <f t="shared" si="27"/>
        <v>0.23720930232558129</v>
      </c>
      <c r="H51" s="25">
        <v>28.143999999999998</v>
      </c>
      <c r="I51" s="188">
        <v>36.920999999999999</v>
      </c>
      <c r="J51" s="345">
        <f t="shared" si="23"/>
        <v>6.1227344588078349E-3</v>
      </c>
      <c r="K51" s="295">
        <f t="shared" si="24"/>
        <v>7.86682666943944E-3</v>
      </c>
      <c r="L51" s="67">
        <f t="shared" si="28"/>
        <v>0.31186043206367259</v>
      </c>
      <c r="N51" s="40">
        <f t="shared" ref="N51" si="35">(H51/B51)*10</f>
        <v>6.5451162790697666</v>
      </c>
      <c r="O51" s="201">
        <f t="shared" ref="O51" si="36">(I51/C51)*10</f>
        <v>6.9400375939849628</v>
      </c>
      <c r="P51" s="67">
        <f t="shared" ref="P51" si="37">(O51-N51)/N51</f>
        <v>6.0338319149209209E-2</v>
      </c>
    </row>
    <row r="52" spans="1:16" ht="20.100000000000001" customHeight="1" x14ac:dyDescent="0.25">
      <c r="A52" s="45" t="s">
        <v>169</v>
      </c>
      <c r="B52" s="25">
        <v>26.65</v>
      </c>
      <c r="C52" s="188">
        <v>49.779999999999994</v>
      </c>
      <c r="D52" s="345">
        <f t="shared" si="21"/>
        <v>2.6788227252623536E-3</v>
      </c>
      <c r="E52" s="295">
        <f t="shared" si="22"/>
        <v>4.7550908510829333E-3</v>
      </c>
      <c r="F52" s="67">
        <f t="shared" si="27"/>
        <v>0.8679174484052532</v>
      </c>
      <c r="H52" s="25">
        <v>20.787000000000003</v>
      </c>
      <c r="I52" s="188">
        <v>35.464000000000006</v>
      </c>
      <c r="J52" s="345">
        <f t="shared" si="23"/>
        <v>4.5222172113146136E-3</v>
      </c>
      <c r="K52" s="295">
        <f t="shared" si="24"/>
        <v>7.5563809486471206E-3</v>
      </c>
      <c r="L52" s="67">
        <f t="shared" si="28"/>
        <v>0.70606629143214517</v>
      </c>
      <c r="N52" s="40">
        <f t="shared" ref="N52" si="38">(H52/B52)*10</f>
        <v>7.8000000000000016</v>
      </c>
      <c r="O52" s="201">
        <f t="shared" ref="O52" si="39">(I52/C52)*10</f>
        <v>7.1241462434712757</v>
      </c>
      <c r="P52" s="67">
        <f t="shared" ref="P52" si="40">(O52-N52)/N52</f>
        <v>-8.6647917503682795E-2</v>
      </c>
    </row>
    <row r="53" spans="1:16" ht="20.100000000000001" customHeight="1" x14ac:dyDescent="0.25">
      <c r="A53" s="45" t="s">
        <v>173</v>
      </c>
      <c r="B53" s="25">
        <v>2.1399999999999997</v>
      </c>
      <c r="C53" s="188">
        <v>12.33</v>
      </c>
      <c r="D53" s="345">
        <f t="shared" si="21"/>
        <v>2.1510996743194884E-4</v>
      </c>
      <c r="E53" s="295">
        <f t="shared" si="22"/>
        <v>1.1777876696233945E-3</v>
      </c>
      <c r="F53" s="67">
        <f t="shared" si="27"/>
        <v>4.7616822429906556</v>
      </c>
      <c r="H53" s="25">
        <v>2.069</v>
      </c>
      <c r="I53" s="188">
        <v>12.599999999999998</v>
      </c>
      <c r="J53" s="345">
        <f t="shared" si="23"/>
        <v>4.5011148362966919E-4</v>
      </c>
      <c r="K53" s="295">
        <f t="shared" si="24"/>
        <v>2.6847056156370881E-3</v>
      </c>
      <c r="L53" s="67">
        <f t="shared" ref="L53:L54" si="41">(I53-H53)/H53</f>
        <v>5.0898985016916383</v>
      </c>
      <c r="N53" s="40">
        <f t="shared" ref="N53:N54" si="42">(H53/B53)*10</f>
        <v>9.6682242990654217</v>
      </c>
      <c r="O53" s="201">
        <f t="shared" ref="O53:O55" si="43">(I53/C53)*10</f>
        <v>10.21897810218978</v>
      </c>
      <c r="P53" s="67">
        <f t="shared" ref="P53:P54" si="44">(O53-N53)/N53</f>
        <v>5.6965352280624784E-2</v>
      </c>
    </row>
    <row r="54" spans="1:16" ht="20.100000000000001" customHeight="1" x14ac:dyDescent="0.25">
      <c r="A54" s="45" t="s">
        <v>166</v>
      </c>
      <c r="B54" s="25">
        <v>17.05</v>
      </c>
      <c r="C54" s="188">
        <v>27.439999999999998</v>
      </c>
      <c r="D54" s="345">
        <f t="shared" si="21"/>
        <v>1.7138434321096862E-3</v>
      </c>
      <c r="E54" s="295">
        <f t="shared" si="22"/>
        <v>2.6211268170694192E-3</v>
      </c>
      <c r="F54" s="67">
        <f t="shared" si="27"/>
        <v>0.60938416422287367</v>
      </c>
      <c r="H54" s="25">
        <v>11.221</v>
      </c>
      <c r="I54" s="188">
        <v>9.1490000000000009</v>
      </c>
      <c r="J54" s="345">
        <f t="shared" si="23"/>
        <v>2.4411314440833825E-3</v>
      </c>
      <c r="K54" s="295">
        <f t="shared" si="24"/>
        <v>1.9493945775764861E-3</v>
      </c>
      <c r="L54" s="67">
        <f t="shared" si="41"/>
        <v>-0.18465377417342477</v>
      </c>
      <c r="N54" s="40">
        <f t="shared" si="42"/>
        <v>6.581231671554252</v>
      </c>
      <c r="O54" s="201">
        <f t="shared" si="43"/>
        <v>3.3341836734693886</v>
      </c>
      <c r="P54" s="67">
        <f t="shared" si="44"/>
        <v>-0.49337998723239396</v>
      </c>
    </row>
    <row r="55" spans="1:16" ht="20.100000000000001" customHeight="1" x14ac:dyDescent="0.25">
      <c r="A55" s="45" t="s">
        <v>170</v>
      </c>
      <c r="B55" s="25"/>
      <c r="C55" s="188">
        <v>3.54</v>
      </c>
      <c r="D55" s="345">
        <f t="shared" si="21"/>
        <v>0</v>
      </c>
      <c r="E55" s="295">
        <f t="shared" si="22"/>
        <v>3.3814828470939308E-4</v>
      </c>
      <c r="F55" s="67"/>
      <c r="H55" s="25"/>
      <c r="I55" s="188">
        <v>6.7409999999999997</v>
      </c>
      <c r="J55" s="345">
        <f t="shared" si="23"/>
        <v>0</v>
      </c>
      <c r="K55" s="295">
        <f t="shared" si="24"/>
        <v>1.4363175043658422E-3</v>
      </c>
      <c r="L55" s="67"/>
      <c r="N55" s="40"/>
      <c r="O55" s="201">
        <f t="shared" si="43"/>
        <v>19.042372881355931</v>
      </c>
      <c r="P55" s="67"/>
    </row>
    <row r="56" spans="1:16" ht="20.100000000000001" customHeight="1" thickBot="1" x14ac:dyDescent="0.3">
      <c r="A56" s="14" t="s">
        <v>17</v>
      </c>
      <c r="B56" s="25">
        <f>B57-SUM(B39:B55)</f>
        <v>25.150000000001455</v>
      </c>
      <c r="C56" s="188">
        <f>C57-SUM(C39:C55)</f>
        <v>22.479999999999563</v>
      </c>
      <c r="D56" s="345">
        <f t="shared" si="21"/>
        <v>2.5280447107073958E-3</v>
      </c>
      <c r="E56" s="295">
        <f t="shared" si="22"/>
        <v>2.1473371300189288E-3</v>
      </c>
      <c r="F56" s="67">
        <f t="shared" si="27"/>
        <v>-0.10616302186885636</v>
      </c>
      <c r="H56" s="25">
        <f>H57-SUM(H39:H55)</f>
        <v>19.692000000000917</v>
      </c>
      <c r="I56" s="188">
        <f>I57-SUM(I39:I55)</f>
        <v>17.8149999999996</v>
      </c>
      <c r="J56" s="345">
        <f t="shared" si="23"/>
        <v>4.2839996788960168E-3</v>
      </c>
      <c r="K56" s="295">
        <f t="shared" si="24"/>
        <v>3.7958754398867982E-3</v>
      </c>
      <c r="L56" s="67">
        <f t="shared" ref="L56" si="45">(I56-H56)/H56</f>
        <v>-9.5317895592181068E-2</v>
      </c>
      <c r="N56" s="40">
        <f t="shared" ref="N56" si="46">(H56/B56)*10</f>
        <v>7.8298210735585592</v>
      </c>
      <c r="O56" s="201">
        <f t="shared" ref="O56" si="47">(I56/C56)*10</f>
        <v>7.9248220640569151</v>
      </c>
      <c r="P56" s="67">
        <f t="shared" ref="P56" si="48">(O56-N56)/N56</f>
        <v>1.2133226239252894E-2</v>
      </c>
    </row>
    <row r="57" spans="1:16" ht="26.25" customHeight="1" thickBot="1" x14ac:dyDescent="0.3">
      <c r="A57" s="18" t="s">
        <v>18</v>
      </c>
      <c r="B57" s="47">
        <v>9948.4</v>
      </c>
      <c r="C57" s="199">
        <v>10468.780000000001</v>
      </c>
      <c r="D57" s="351">
        <f>SUM(D39:D56)</f>
        <v>1</v>
      </c>
      <c r="E57" s="352">
        <f>SUM(E39:E56)</f>
        <v>0.99999999999999978</v>
      </c>
      <c r="F57" s="72">
        <f t="shared" si="27"/>
        <v>5.2307908809456904E-2</v>
      </c>
      <c r="G57" s="2"/>
      <c r="H57" s="47">
        <v>4596.6390000000019</v>
      </c>
      <c r="I57" s="199">
        <v>4693.2520000000013</v>
      </c>
      <c r="J57" s="351">
        <f>SUM(J39:J56)</f>
        <v>0.99999999999999989</v>
      </c>
      <c r="K57" s="352">
        <f>SUM(K39:K56)</f>
        <v>0.99999999999999944</v>
      </c>
      <c r="L57" s="72">
        <f t="shared" si="28"/>
        <v>2.101818306810679E-2</v>
      </c>
      <c r="M57" s="2"/>
      <c r="N57" s="35">
        <f t="shared" si="25"/>
        <v>4.6204806803104042</v>
      </c>
      <c r="O57" s="194">
        <f t="shared" si="26"/>
        <v>4.4830935409856751</v>
      </c>
      <c r="P57" s="72">
        <f t="shared" si="8"/>
        <v>-2.9734382379345722E-2</v>
      </c>
    </row>
    <row r="59" spans="1:16" ht="15.75" thickBot="1" x14ac:dyDescent="0.3"/>
    <row r="60" spans="1:16" x14ac:dyDescent="0.25">
      <c r="A60" s="475" t="s">
        <v>15</v>
      </c>
      <c r="B60" s="462" t="s">
        <v>1</v>
      </c>
      <c r="C60" s="458"/>
      <c r="D60" s="462" t="s">
        <v>116</v>
      </c>
      <c r="E60" s="458"/>
      <c r="F60" s="176" t="s">
        <v>0</v>
      </c>
      <c r="H60" s="473" t="s">
        <v>19</v>
      </c>
      <c r="I60" s="474"/>
      <c r="J60" s="462" t="s">
        <v>116</v>
      </c>
      <c r="K60" s="463"/>
      <c r="L60" s="176" t="s">
        <v>0</v>
      </c>
      <c r="N60" s="470" t="s">
        <v>22</v>
      </c>
      <c r="O60" s="458"/>
      <c r="P60" s="176" t="s">
        <v>0</v>
      </c>
    </row>
    <row r="61" spans="1:16" x14ac:dyDescent="0.25">
      <c r="A61" s="476"/>
      <c r="B61" s="465" t="str">
        <f>B5</f>
        <v>jan-set</v>
      </c>
      <c r="C61" s="467"/>
      <c r="D61" s="465" t="str">
        <f>B5</f>
        <v>jan-set</v>
      </c>
      <c r="E61" s="467"/>
      <c r="F61" s="177" t="str">
        <f>F37</f>
        <v>2021/2020</v>
      </c>
      <c r="H61" s="468" t="str">
        <f>B5</f>
        <v>jan-set</v>
      </c>
      <c r="I61" s="467"/>
      <c r="J61" s="465" t="str">
        <f>B5</f>
        <v>jan-set</v>
      </c>
      <c r="K61" s="466"/>
      <c r="L61" s="177" t="str">
        <f>L37</f>
        <v>2021/2020</v>
      </c>
      <c r="N61" s="468" t="str">
        <f>B5</f>
        <v>jan-set</v>
      </c>
      <c r="O61" s="466"/>
      <c r="P61" s="177" t="str">
        <f>P37</f>
        <v>2021/2020</v>
      </c>
    </row>
    <row r="62" spans="1:16" ht="19.5" customHeight="1" thickBot="1" x14ac:dyDescent="0.3">
      <c r="A62" s="477"/>
      <c r="B62" s="120">
        <f>B6</f>
        <v>2020</v>
      </c>
      <c r="C62" s="180">
        <f>C6</f>
        <v>2021</v>
      </c>
      <c r="D62" s="120">
        <f>B6</f>
        <v>2020</v>
      </c>
      <c r="E62" s="180">
        <f>C6</f>
        <v>2021</v>
      </c>
      <c r="F62" s="178" t="s">
        <v>1</v>
      </c>
      <c r="H62" s="31">
        <f>B6</f>
        <v>2020</v>
      </c>
      <c r="I62" s="180">
        <f>C6</f>
        <v>2021</v>
      </c>
      <c r="J62" s="120">
        <f>B6</f>
        <v>2020</v>
      </c>
      <c r="K62" s="180">
        <f>C6</f>
        <v>2021</v>
      </c>
      <c r="L62" s="357">
        <v>1000</v>
      </c>
      <c r="N62" s="31">
        <f>B6</f>
        <v>2020</v>
      </c>
      <c r="O62" s="180">
        <f>C6</f>
        <v>2021</v>
      </c>
      <c r="P62" s="178" t="s">
        <v>23</v>
      </c>
    </row>
    <row r="63" spans="1:16" ht="20.100000000000001" customHeight="1" x14ac:dyDescent="0.25">
      <c r="A63" s="45" t="s">
        <v>181</v>
      </c>
      <c r="B63" s="46">
        <v>1076.5</v>
      </c>
      <c r="C63" s="195">
        <v>1614.48</v>
      </c>
      <c r="D63" s="345">
        <f t="shared" ref="D63:D83" si="49">B63/$B$84</f>
        <v>0.18694786125742194</v>
      </c>
      <c r="E63" s="344">
        <f t="shared" ref="E63:E83" si="50">C63/$C$84</f>
        <v>0.22501777028251266</v>
      </c>
      <c r="F63" s="76">
        <f t="shared" ref="F63:F65" si="51">(C63-B63)/B63</f>
        <v>0.49974918718067812</v>
      </c>
      <c r="H63" s="25">
        <v>1212.9899999999998</v>
      </c>
      <c r="I63" s="195">
        <v>2011.9119999999998</v>
      </c>
      <c r="J63" s="343">
        <f t="shared" ref="J63:J84" si="52">H63/$H$84</f>
        <v>0.26622352776955954</v>
      </c>
      <c r="K63" s="344">
        <f t="shared" ref="K63:K84" si="53">I63/$I$84</f>
        <v>0.29205156764664514</v>
      </c>
      <c r="L63" s="76">
        <f t="shared" ref="L63:L65" si="54">(I63-H63)/H63</f>
        <v>0.65863857080437616</v>
      </c>
      <c r="N63" s="49">
        <f t="shared" ref="N63:N71" si="55">(H63/B63)*10</f>
        <v>11.267905248490477</v>
      </c>
      <c r="O63" s="197">
        <f t="shared" ref="O63:O71" si="56">(I63/C63)*10</f>
        <v>12.461671869580297</v>
      </c>
      <c r="P63" s="76">
        <f t="shared" si="8"/>
        <v>0.10594397048641713</v>
      </c>
    </row>
    <row r="64" spans="1:16" ht="20.100000000000001" customHeight="1" x14ac:dyDescent="0.25">
      <c r="A64" s="45" t="s">
        <v>182</v>
      </c>
      <c r="B64" s="25">
        <v>1427.25</v>
      </c>
      <c r="C64" s="188">
        <v>1657.9099999999999</v>
      </c>
      <c r="D64" s="345">
        <f t="shared" si="49"/>
        <v>0.24786004178323778</v>
      </c>
      <c r="E64" s="295">
        <f t="shared" si="50"/>
        <v>0.23107081631799745</v>
      </c>
      <c r="F64" s="67">
        <f t="shared" si="51"/>
        <v>0.16161149062883157</v>
      </c>
      <c r="H64" s="25">
        <v>915.87900000000013</v>
      </c>
      <c r="I64" s="188">
        <v>1410.8030000000001</v>
      </c>
      <c r="J64" s="294">
        <f t="shared" si="52"/>
        <v>0.20101446705253673</v>
      </c>
      <c r="K64" s="295">
        <f t="shared" si="53"/>
        <v>0.20479386165527616</v>
      </c>
      <c r="L64" s="67">
        <f t="shared" si="54"/>
        <v>0.54038142593071781</v>
      </c>
      <c r="N64" s="48">
        <f t="shared" si="55"/>
        <v>6.4170888071466115</v>
      </c>
      <c r="O64" s="191">
        <f t="shared" si="56"/>
        <v>8.509527055147748</v>
      </c>
      <c r="P64" s="67">
        <f t="shared" si="8"/>
        <v>0.32607282069570565</v>
      </c>
    </row>
    <row r="65" spans="1:16" ht="20.100000000000001" customHeight="1" x14ac:dyDescent="0.25">
      <c r="A65" s="45" t="s">
        <v>187</v>
      </c>
      <c r="B65" s="25">
        <v>368.48</v>
      </c>
      <c r="C65" s="188">
        <v>365.01</v>
      </c>
      <c r="D65" s="345">
        <f t="shared" si="49"/>
        <v>6.3991219615545603E-2</v>
      </c>
      <c r="E65" s="295">
        <f t="shared" si="50"/>
        <v>5.0873182901503854E-2</v>
      </c>
      <c r="F65" s="67">
        <f t="shared" si="51"/>
        <v>-9.4170646982197868E-3</v>
      </c>
      <c r="H65" s="25">
        <v>526.18899999999996</v>
      </c>
      <c r="I65" s="188">
        <v>1113.3129999999999</v>
      </c>
      <c r="J65" s="294">
        <f t="shared" si="52"/>
        <v>0.11548643587625354</v>
      </c>
      <c r="K65" s="295">
        <f t="shared" si="53"/>
        <v>0.16160985516831225</v>
      </c>
      <c r="L65" s="67">
        <f t="shared" si="54"/>
        <v>1.1158043972793046</v>
      </c>
      <c r="N65" s="48">
        <f t="shared" si="55"/>
        <v>14.279988059053409</v>
      </c>
      <c r="O65" s="191">
        <f t="shared" si="56"/>
        <v>30.500890386564748</v>
      </c>
      <c r="P65" s="67">
        <f t="shared" si="8"/>
        <v>1.1359184797936441</v>
      </c>
    </row>
    <row r="66" spans="1:16" ht="20.100000000000001" customHeight="1" x14ac:dyDescent="0.25">
      <c r="A66" s="45" t="s">
        <v>190</v>
      </c>
      <c r="B66" s="25">
        <v>1247.3</v>
      </c>
      <c r="C66" s="188">
        <v>1286.8800000000001</v>
      </c>
      <c r="D66" s="345">
        <f t="shared" si="49"/>
        <v>0.21660944481781921</v>
      </c>
      <c r="E66" s="295">
        <f t="shared" si="50"/>
        <v>0.17935859733236703</v>
      </c>
      <c r="F66" s="67">
        <f t="shared" ref="F66" si="57">(C66-B66)/B66</f>
        <v>3.173254229134944E-2</v>
      </c>
      <c r="H66" s="25">
        <v>780.75099999999998</v>
      </c>
      <c r="I66" s="188">
        <v>729.375</v>
      </c>
      <c r="J66" s="294">
        <f t="shared" si="52"/>
        <v>0.17135696545693815</v>
      </c>
      <c r="K66" s="295">
        <f t="shared" si="53"/>
        <v>0.10587695294439907</v>
      </c>
      <c r="L66" s="67">
        <f t="shared" ref="L66" si="58">(I66-H66)/H66</f>
        <v>-6.5803309890092976E-2</v>
      </c>
      <c r="N66" s="48">
        <f t="shared" si="55"/>
        <v>6.2595285817365509</v>
      </c>
      <c r="O66" s="191">
        <f t="shared" si="56"/>
        <v>5.6677778813875417</v>
      </c>
      <c r="P66" s="67">
        <f t="shared" ref="P66" si="59">(O66-N66)/N66</f>
        <v>-9.4535985038164433E-2</v>
      </c>
    </row>
    <row r="67" spans="1:16" ht="20.100000000000001" customHeight="1" x14ac:dyDescent="0.25">
      <c r="A67" s="45" t="s">
        <v>185</v>
      </c>
      <c r="B67" s="25">
        <v>610.20000000000005</v>
      </c>
      <c r="C67" s="188">
        <v>661.13</v>
      </c>
      <c r="D67" s="345">
        <f t="shared" si="49"/>
        <v>0.10596895953486193</v>
      </c>
      <c r="E67" s="295">
        <f t="shared" si="50"/>
        <v>9.2144838255585448E-2</v>
      </c>
      <c r="F67" s="67">
        <f t="shared" ref="F67:F83" si="60">(C67-B67)/B67</f>
        <v>8.3464437889216564E-2</v>
      </c>
      <c r="H67" s="25">
        <v>237.00700000000003</v>
      </c>
      <c r="I67" s="188">
        <v>278.30399999999997</v>
      </c>
      <c r="J67" s="294">
        <f t="shared" si="52"/>
        <v>5.2017609086703123E-2</v>
      </c>
      <c r="K67" s="295">
        <f t="shared" si="53"/>
        <v>4.0398943632888477E-2</v>
      </c>
      <c r="L67" s="67">
        <f t="shared" ref="L67:L83" si="61">(I67-H67)/H67</f>
        <v>0.17424379870636705</v>
      </c>
      <c r="N67" s="48">
        <f t="shared" si="55"/>
        <v>3.8840871845296627</v>
      </c>
      <c r="O67" s="191">
        <f t="shared" si="56"/>
        <v>4.2095200641326205</v>
      </c>
      <c r="P67" s="67">
        <f t="shared" ref="P67:P71" si="62">(O67-N67)/N67</f>
        <v>8.3786193291221278E-2</v>
      </c>
    </row>
    <row r="68" spans="1:16" ht="20.100000000000001" customHeight="1" x14ac:dyDescent="0.25">
      <c r="A68" s="45" t="s">
        <v>184</v>
      </c>
      <c r="B68" s="25">
        <v>235.72000000000003</v>
      </c>
      <c r="C68" s="188">
        <v>287.20000000000005</v>
      </c>
      <c r="D68" s="345">
        <f t="shared" si="49"/>
        <v>4.0935763916023694E-2</v>
      </c>
      <c r="E68" s="295">
        <f t="shared" si="50"/>
        <v>4.0028432452020243E-2</v>
      </c>
      <c r="F68" s="67">
        <f t="shared" si="60"/>
        <v>0.218394705582895</v>
      </c>
      <c r="H68" s="25">
        <v>202.55099999999999</v>
      </c>
      <c r="I68" s="188">
        <v>215.68899999999999</v>
      </c>
      <c r="J68" s="294">
        <f t="shared" si="52"/>
        <v>4.4455306122269812E-2</v>
      </c>
      <c r="K68" s="295">
        <f t="shared" si="53"/>
        <v>3.1309674863581133E-2</v>
      </c>
      <c r="L68" s="67">
        <f t="shared" si="61"/>
        <v>6.4862676560471219E-2</v>
      </c>
      <c r="N68" s="48">
        <f t="shared" si="55"/>
        <v>8.5928644154081102</v>
      </c>
      <c r="O68" s="191">
        <f t="shared" si="56"/>
        <v>7.5100626740947067</v>
      </c>
      <c r="P68" s="67">
        <f t="shared" si="62"/>
        <v>-0.12601173356951853</v>
      </c>
    </row>
    <row r="69" spans="1:16" ht="20.100000000000001" customHeight="1" x14ac:dyDescent="0.25">
      <c r="A69" s="45" t="s">
        <v>189</v>
      </c>
      <c r="B69" s="25">
        <v>140.51999999999998</v>
      </c>
      <c r="C69" s="188">
        <v>232.35999999999999</v>
      </c>
      <c r="D69" s="345">
        <f t="shared" si="49"/>
        <v>2.4403077997113727E-2</v>
      </c>
      <c r="E69" s="295">
        <f t="shared" si="50"/>
        <v>3.238512035010941E-2</v>
      </c>
      <c r="F69" s="67">
        <f t="shared" si="60"/>
        <v>0.65357244520352986</v>
      </c>
      <c r="H69" s="25">
        <v>96.277000000000001</v>
      </c>
      <c r="I69" s="188">
        <v>189.95400000000004</v>
      </c>
      <c r="J69" s="294">
        <f t="shared" si="52"/>
        <v>2.1130596775793608E-2</v>
      </c>
      <c r="K69" s="295">
        <f t="shared" si="53"/>
        <v>2.7573951286512952E-2</v>
      </c>
      <c r="L69" s="67">
        <f t="shared" si="61"/>
        <v>0.97299458853100984</v>
      </c>
      <c r="N69" s="48">
        <f t="shared" si="55"/>
        <v>6.8514802163393114</v>
      </c>
      <c r="O69" s="191">
        <f t="shared" si="56"/>
        <v>8.1749870889998295</v>
      </c>
      <c r="P69" s="67">
        <f t="shared" si="62"/>
        <v>0.19317093983636383</v>
      </c>
    </row>
    <row r="70" spans="1:16" ht="20.100000000000001" customHeight="1" x14ac:dyDescent="0.25">
      <c r="A70" s="45" t="s">
        <v>188</v>
      </c>
      <c r="B70" s="25">
        <v>139.51000000000005</v>
      </c>
      <c r="C70" s="188">
        <v>143.34</v>
      </c>
      <c r="D70" s="345">
        <f t="shared" si="49"/>
        <v>2.4227678703226143E-2</v>
      </c>
      <c r="E70" s="295">
        <f t="shared" si="50"/>
        <v>1.9977978787160799E-2</v>
      </c>
      <c r="F70" s="67">
        <f t="shared" si="60"/>
        <v>2.7453229159199729E-2</v>
      </c>
      <c r="H70" s="25">
        <v>113.58099999999999</v>
      </c>
      <c r="I70" s="188">
        <v>167.05899999999997</v>
      </c>
      <c r="J70" s="294">
        <f t="shared" si="52"/>
        <v>2.4928428517625327E-2</v>
      </c>
      <c r="K70" s="295">
        <f t="shared" si="53"/>
        <v>2.4250485527936055E-2</v>
      </c>
      <c r="L70" s="67">
        <f t="shared" si="61"/>
        <v>0.47083579119747127</v>
      </c>
      <c r="N70" s="48">
        <f t="shared" si="55"/>
        <v>8.1414235538671029</v>
      </c>
      <c r="O70" s="191">
        <f t="shared" si="56"/>
        <v>11.654736988977255</v>
      </c>
      <c r="P70" s="67">
        <f t="shared" si="62"/>
        <v>0.43153551855699246</v>
      </c>
    </row>
    <row r="71" spans="1:16" ht="20.100000000000001" customHeight="1" x14ac:dyDescent="0.25">
      <c r="A71" s="45" t="s">
        <v>199</v>
      </c>
      <c r="B71" s="25">
        <v>171.69</v>
      </c>
      <c r="C71" s="188">
        <v>282.41999999999996</v>
      </c>
      <c r="D71" s="345">
        <f t="shared" si="49"/>
        <v>2.9816143334219017E-2</v>
      </c>
      <c r="E71" s="295">
        <f t="shared" si="50"/>
        <v>3.9362221076251931E-2</v>
      </c>
      <c r="F71" s="67">
        <f t="shared" si="60"/>
        <v>0.64494146426699261</v>
      </c>
      <c r="H71" s="25">
        <v>104.84700000000001</v>
      </c>
      <c r="I71" s="188">
        <v>159.739</v>
      </c>
      <c r="J71" s="294">
        <f t="shared" si="52"/>
        <v>2.3011515524493209E-2</v>
      </c>
      <c r="K71" s="295">
        <f t="shared" si="53"/>
        <v>2.3187905516895098E-2</v>
      </c>
      <c r="L71" s="67">
        <f t="shared" si="61"/>
        <v>0.5235438305340161</v>
      </c>
      <c r="N71" s="48">
        <f t="shared" si="55"/>
        <v>6.1067621876638132</v>
      </c>
      <c r="O71" s="191">
        <f t="shared" si="56"/>
        <v>5.6560795977621989</v>
      </c>
      <c r="P71" s="67">
        <f t="shared" si="62"/>
        <v>-7.3800579759276036E-2</v>
      </c>
    </row>
    <row r="72" spans="1:16" ht="20.100000000000001" customHeight="1" x14ac:dyDescent="0.25">
      <c r="A72" s="45" t="s">
        <v>183</v>
      </c>
      <c r="B72" s="25">
        <v>75.11999999999999</v>
      </c>
      <c r="C72" s="188">
        <v>241.34</v>
      </c>
      <c r="D72" s="345">
        <f t="shared" si="49"/>
        <v>1.3045539561223906E-2</v>
      </c>
      <c r="E72" s="295">
        <f t="shared" si="50"/>
        <v>3.3636705738059068E-2</v>
      </c>
      <c r="F72" s="67">
        <f t="shared" si="60"/>
        <v>2.2127263045793404</v>
      </c>
      <c r="H72" s="25">
        <v>30.453000000000003</v>
      </c>
      <c r="I72" s="188">
        <v>142.036</v>
      </c>
      <c r="J72" s="294">
        <f t="shared" si="52"/>
        <v>6.683736132339425E-3</v>
      </c>
      <c r="K72" s="295">
        <f t="shared" si="53"/>
        <v>2.0618116727898084E-2</v>
      </c>
      <c r="L72" s="67">
        <f t="shared" si="61"/>
        <v>3.6641053426591794</v>
      </c>
      <c r="N72" s="48">
        <f t="shared" ref="N72:N83" si="63">(H72/B72)*10</f>
        <v>4.0539137380191708</v>
      </c>
      <c r="O72" s="191">
        <f t="shared" ref="O72:O83" si="64">(I72/C72)*10</f>
        <v>5.8853070357172452</v>
      </c>
      <c r="P72" s="67">
        <f t="shared" ref="P72:P83" si="65">(O72-N72)/N72</f>
        <v>0.45175931607092668</v>
      </c>
    </row>
    <row r="73" spans="1:16" ht="20.100000000000001" customHeight="1" x14ac:dyDescent="0.25">
      <c r="A73" s="45" t="s">
        <v>192</v>
      </c>
      <c r="B73" s="25">
        <v>78.73</v>
      </c>
      <c r="C73" s="188">
        <v>144.88</v>
      </c>
      <c r="D73" s="345">
        <f t="shared" si="49"/>
        <v>1.3672461789871649E-2</v>
      </c>
      <c r="E73" s="295">
        <f t="shared" si="50"/>
        <v>2.0192615924960626E-2</v>
      </c>
      <c r="F73" s="67">
        <f t="shared" si="60"/>
        <v>0.84021338752699082</v>
      </c>
      <c r="H73" s="25">
        <v>73.040000000000006</v>
      </c>
      <c r="I73" s="188">
        <v>110.895</v>
      </c>
      <c r="J73" s="294">
        <f t="shared" si="52"/>
        <v>1.6030607398485261E-2</v>
      </c>
      <c r="K73" s="295">
        <f t="shared" si="53"/>
        <v>1.6097651683659481E-2</v>
      </c>
      <c r="L73" s="67">
        <f t="shared" si="61"/>
        <v>0.51827765607886067</v>
      </c>
      <c r="N73" s="48">
        <f t="shared" si="63"/>
        <v>9.2772767687031639</v>
      </c>
      <c r="O73" s="191">
        <f t="shared" si="64"/>
        <v>7.6542655991165098</v>
      </c>
      <c r="P73" s="67">
        <f t="shared" si="65"/>
        <v>-0.17494478283345735</v>
      </c>
    </row>
    <row r="74" spans="1:16" ht="20.100000000000001" customHeight="1" x14ac:dyDescent="0.25">
      <c r="A74" s="45" t="s">
        <v>193</v>
      </c>
      <c r="B74" s="25">
        <v>11.75</v>
      </c>
      <c r="C74" s="188">
        <v>20.709999999999997</v>
      </c>
      <c r="D74" s="345">
        <f t="shared" si="49"/>
        <v>2.0405363397814286E-3</v>
      </c>
      <c r="E74" s="295">
        <f t="shared" si="50"/>
        <v>2.8864513791132976E-3</v>
      </c>
      <c r="F74" s="67">
        <f t="shared" si="60"/>
        <v>0.76255319148936151</v>
      </c>
      <c r="H74" s="25">
        <v>8.9830000000000005</v>
      </c>
      <c r="I74" s="188">
        <v>89.892000000000024</v>
      </c>
      <c r="J74" s="294">
        <f t="shared" si="52"/>
        <v>1.9715627910815046E-3</v>
      </c>
      <c r="K74" s="295">
        <f t="shared" si="53"/>
        <v>1.3048830922471874E-2</v>
      </c>
      <c r="L74" s="67">
        <f t="shared" ref="L74:L81" si="66">(I74-H74)/H74</f>
        <v>9.0069019258599585</v>
      </c>
      <c r="N74" s="48">
        <f t="shared" ref="N74:N76" si="67">(H74/B74)*10</f>
        <v>7.6451063829787236</v>
      </c>
      <c r="O74" s="191">
        <f t="shared" ref="O74:O76" si="68">(I74/C74)*10</f>
        <v>43.405118300338017</v>
      </c>
      <c r="P74" s="67">
        <f t="shared" ref="P74:P76" si="69">(O74-N74)/N74</f>
        <v>4.677503506946139</v>
      </c>
    </row>
    <row r="75" spans="1:16" ht="20.100000000000001" customHeight="1" x14ac:dyDescent="0.25">
      <c r="A75" s="45" t="s">
        <v>201</v>
      </c>
      <c r="B75" s="25">
        <v>32.020000000000003</v>
      </c>
      <c r="C75" s="188">
        <v>38.899999999999991</v>
      </c>
      <c r="D75" s="345">
        <f t="shared" si="49"/>
        <v>5.5606786042384122E-3</v>
      </c>
      <c r="E75" s="295">
        <f t="shared" si="50"/>
        <v>5.4216783509177819E-3</v>
      </c>
      <c r="F75" s="67">
        <f t="shared" si="60"/>
        <v>0.21486570893191717</v>
      </c>
      <c r="H75" s="25">
        <v>116.18900000000001</v>
      </c>
      <c r="I75" s="188">
        <v>85.504000000000019</v>
      </c>
      <c r="J75" s="294">
        <f t="shared" si="52"/>
        <v>2.5500824794942548E-2</v>
      </c>
      <c r="K75" s="295">
        <f t="shared" si="53"/>
        <v>1.2411863560662073E-2</v>
      </c>
      <c r="L75" s="67">
        <f t="shared" si="66"/>
        <v>-0.2640955684273037</v>
      </c>
      <c r="N75" s="48">
        <f t="shared" si="67"/>
        <v>36.286383510306059</v>
      </c>
      <c r="O75" s="191">
        <f t="shared" si="68"/>
        <v>21.980462724935741</v>
      </c>
      <c r="P75" s="67">
        <f t="shared" si="69"/>
        <v>-0.39425038820160047</v>
      </c>
    </row>
    <row r="76" spans="1:16" ht="20.100000000000001" customHeight="1" x14ac:dyDescent="0.25">
      <c r="A76" s="45" t="s">
        <v>197</v>
      </c>
      <c r="B76" s="25">
        <v>24.39</v>
      </c>
      <c r="C76" s="188">
        <v>26.659999999999997</v>
      </c>
      <c r="D76" s="345">
        <f t="shared" si="49"/>
        <v>4.2356324533845994E-3</v>
      </c>
      <c r="E76" s="295">
        <f t="shared" si="50"/>
        <v>3.7157312297035495E-3</v>
      </c>
      <c r="F76" s="67">
        <f t="shared" si="60"/>
        <v>9.3070930709306929E-2</v>
      </c>
      <c r="H76" s="25">
        <v>30.568000000000001</v>
      </c>
      <c r="I76" s="188">
        <v>59.344999999999999</v>
      </c>
      <c r="J76" s="294">
        <f t="shared" si="52"/>
        <v>6.7089759988622315E-3</v>
      </c>
      <c r="K76" s="295">
        <f t="shared" si="53"/>
        <v>8.6145916332275741E-3</v>
      </c>
      <c r="L76" s="67">
        <f t="shared" si="66"/>
        <v>0.94140931693273999</v>
      </c>
      <c r="N76" s="48">
        <f t="shared" si="67"/>
        <v>12.533005330053301</v>
      </c>
      <c r="O76" s="191">
        <f t="shared" si="68"/>
        <v>22.259939984996251</v>
      </c>
      <c r="P76" s="67">
        <f t="shared" si="69"/>
        <v>0.77610552288032753</v>
      </c>
    </row>
    <row r="77" spans="1:16" ht="20.100000000000001" customHeight="1" x14ac:dyDescent="0.25">
      <c r="A77" s="45" t="s">
        <v>214</v>
      </c>
      <c r="B77" s="25">
        <v>34.65</v>
      </c>
      <c r="C77" s="188">
        <v>45.199999999999996</v>
      </c>
      <c r="D77" s="345">
        <f t="shared" si="49"/>
        <v>6.0174114190150209E-3</v>
      </c>
      <c r="E77" s="295">
        <f t="shared" si="50"/>
        <v>6.2997393691898145E-3</v>
      </c>
      <c r="F77" s="67">
        <f t="shared" si="60"/>
        <v>0.3044733044733044</v>
      </c>
      <c r="H77" s="25">
        <v>29.3</v>
      </c>
      <c r="I77" s="188">
        <v>31.468000000000004</v>
      </c>
      <c r="J77" s="294">
        <f t="shared" si="52"/>
        <v>6.4306790358107623E-3</v>
      </c>
      <c r="K77" s="295">
        <f t="shared" si="53"/>
        <v>4.5679327578465809E-3</v>
      </c>
      <c r="L77" s="67">
        <f t="shared" si="66"/>
        <v>7.3993174061433548E-2</v>
      </c>
      <c r="N77" s="48">
        <f t="shared" ref="N77" si="70">(H77/B77)*10</f>
        <v>8.4559884559884573</v>
      </c>
      <c r="O77" s="191">
        <f t="shared" ref="O77" si="71">(I77/C77)*10</f>
        <v>6.9619469026548684</v>
      </c>
      <c r="P77" s="67">
        <f t="shared" ref="P77" si="72">(O77-N77)/N77</f>
        <v>-0.17668443625600289</v>
      </c>
    </row>
    <row r="78" spans="1:16" ht="20.100000000000001" customHeight="1" x14ac:dyDescent="0.25">
      <c r="A78" s="45" t="s">
        <v>206</v>
      </c>
      <c r="B78" s="25">
        <v>11</v>
      </c>
      <c r="C78" s="188">
        <v>0.8</v>
      </c>
      <c r="D78" s="345">
        <f t="shared" si="49"/>
        <v>1.9102893393698479E-3</v>
      </c>
      <c r="E78" s="295">
        <f t="shared" si="50"/>
        <v>1.1149981184406753E-4</v>
      </c>
      <c r="F78" s="67">
        <f t="shared" si="60"/>
        <v>-0.92727272727272725</v>
      </c>
      <c r="H78" s="25">
        <v>34.954000000000001</v>
      </c>
      <c r="I78" s="188">
        <v>23.998000000000001</v>
      </c>
      <c r="J78" s="294">
        <f t="shared" si="52"/>
        <v>7.6716025603320607E-3</v>
      </c>
      <c r="K78" s="295">
        <f t="shared" si="53"/>
        <v>3.4835785662515012E-3</v>
      </c>
      <c r="L78" s="67">
        <f t="shared" si="66"/>
        <v>-0.31344052182868909</v>
      </c>
      <c r="N78" s="48">
        <f t="shared" ref="N78" si="73">(H78/B78)*10</f>
        <v>31.776363636363637</v>
      </c>
      <c r="O78" s="191">
        <f t="shared" ref="O78" si="74">(I78/C78)*10</f>
        <v>299.97499999999997</v>
      </c>
      <c r="P78" s="67">
        <f t="shared" ref="P78" si="75">(O78-N78)/N78</f>
        <v>8.440192824855524</v>
      </c>
    </row>
    <row r="79" spans="1:16" ht="20.100000000000001" customHeight="1" x14ac:dyDescent="0.25">
      <c r="A79" s="45" t="s">
        <v>208</v>
      </c>
      <c r="B79" s="25">
        <v>0.01</v>
      </c>
      <c r="C79" s="188">
        <v>6.49</v>
      </c>
      <c r="D79" s="345">
        <f t="shared" si="49"/>
        <v>1.7366266721544073E-6</v>
      </c>
      <c r="E79" s="295">
        <f t="shared" si="50"/>
        <v>9.0454222358499778E-4</v>
      </c>
      <c r="F79" s="67">
        <f t="shared" si="60"/>
        <v>648</v>
      </c>
      <c r="H79" s="25">
        <v>2E-3</v>
      </c>
      <c r="I79" s="188">
        <v>10.241999999999999</v>
      </c>
      <c r="J79" s="294">
        <f t="shared" si="52"/>
        <v>4.3895420039663904E-7</v>
      </c>
      <c r="K79" s="295">
        <f t="shared" si="53"/>
        <v>1.486741048235181E-3</v>
      </c>
      <c r="L79" s="67">
        <f t="shared" si="66"/>
        <v>5119.9999999999991</v>
      </c>
      <c r="N79" s="48">
        <f t="shared" ref="N79:N81" si="76">(H79/B79)*10</f>
        <v>2</v>
      </c>
      <c r="O79" s="191">
        <f t="shared" ref="O79:O82" si="77">(I79/C79)*10</f>
        <v>15.781201848998457</v>
      </c>
      <c r="P79" s="67">
        <f t="shared" ref="P79:P81" si="78">(O79-N79)/N79</f>
        <v>6.8906009244992283</v>
      </c>
    </row>
    <row r="80" spans="1:16" ht="20.100000000000001" customHeight="1" x14ac:dyDescent="0.25">
      <c r="A80" s="45" t="s">
        <v>231</v>
      </c>
      <c r="B80" s="25">
        <v>6.75</v>
      </c>
      <c r="C80" s="188">
        <v>9</v>
      </c>
      <c r="D80" s="345">
        <f t="shared" si="49"/>
        <v>1.1722230037042249E-3</v>
      </c>
      <c r="E80" s="295">
        <f t="shared" si="50"/>
        <v>1.2543728832457596E-3</v>
      </c>
      <c r="F80" s="67">
        <f t="shared" si="60"/>
        <v>0.33333333333333331</v>
      </c>
      <c r="H80" s="25">
        <v>6.1219999999999999</v>
      </c>
      <c r="I80" s="188">
        <v>8.7740000000000009</v>
      </c>
      <c r="J80" s="294">
        <f t="shared" si="52"/>
        <v>1.3436388074141122E-3</v>
      </c>
      <c r="K80" s="295">
        <f t="shared" si="53"/>
        <v>1.2736444012122125E-3</v>
      </c>
      <c r="L80" s="67">
        <f t="shared" si="66"/>
        <v>0.43319176739627591</v>
      </c>
      <c r="N80" s="48">
        <f t="shared" si="76"/>
        <v>9.0696296296296293</v>
      </c>
      <c r="O80" s="191">
        <f t="shared" si="77"/>
        <v>9.7488888888888905</v>
      </c>
      <c r="P80" s="67">
        <f t="shared" si="78"/>
        <v>7.4893825547207013E-2</v>
      </c>
    </row>
    <row r="81" spans="1:16" ht="20.100000000000001" customHeight="1" x14ac:dyDescent="0.25">
      <c r="A81" s="45" t="s">
        <v>186</v>
      </c>
      <c r="B81" s="25">
        <v>5.67</v>
      </c>
      <c r="C81" s="188">
        <v>17.829999999999998</v>
      </c>
      <c r="D81" s="345">
        <f t="shared" si="49"/>
        <v>9.8466732311154885E-4</v>
      </c>
      <c r="E81" s="295">
        <f t="shared" si="50"/>
        <v>2.4850520564746546E-3</v>
      </c>
      <c r="F81" s="67">
        <f t="shared" si="60"/>
        <v>2.1446208112874778</v>
      </c>
      <c r="H81" s="25">
        <v>2.5740000000000003</v>
      </c>
      <c r="I81" s="188">
        <v>8.7159999999999993</v>
      </c>
      <c r="J81" s="294">
        <f t="shared" si="52"/>
        <v>5.649340559104745E-4</v>
      </c>
      <c r="K81" s="295">
        <f t="shared" si="53"/>
        <v>1.2652250513979532E-3</v>
      </c>
      <c r="L81" s="67">
        <f t="shared" si="66"/>
        <v>2.3861693861693856</v>
      </c>
      <c r="N81" s="48">
        <f t="shared" si="76"/>
        <v>4.5396825396825404</v>
      </c>
      <c r="O81" s="191">
        <f t="shared" si="77"/>
        <v>4.8883903533370727</v>
      </c>
      <c r="P81" s="67">
        <f t="shared" si="78"/>
        <v>7.681325965117318E-2</v>
      </c>
    </row>
    <row r="82" spans="1:16" ht="20.100000000000001" customHeight="1" x14ac:dyDescent="0.25">
      <c r="A82" s="45" t="s">
        <v>200</v>
      </c>
      <c r="B82" s="25">
        <v>8.17</v>
      </c>
      <c r="C82" s="188">
        <v>16.329999999999998</v>
      </c>
      <c r="D82" s="345">
        <f t="shared" si="49"/>
        <v>1.4188239911501507E-3</v>
      </c>
      <c r="E82" s="295">
        <f t="shared" si="50"/>
        <v>2.275989909267028E-3</v>
      </c>
      <c r="F82" s="67"/>
      <c r="H82" s="25">
        <v>2.9710000000000001</v>
      </c>
      <c r="I82" s="188">
        <v>5.9119999999999999</v>
      </c>
      <c r="J82" s="294">
        <f t="shared" si="52"/>
        <v>6.5206646468920733E-4</v>
      </c>
      <c r="K82" s="295">
        <f t="shared" si="53"/>
        <v>8.581930362396398E-4</v>
      </c>
      <c r="L82" s="67"/>
      <c r="N82" s="48"/>
      <c r="O82" s="191">
        <f t="shared" si="77"/>
        <v>3.6203306797305572</v>
      </c>
      <c r="P82" s="67"/>
    </row>
    <row r="83" spans="1:16" ht="20.100000000000001" customHeight="1" thickBot="1" x14ac:dyDescent="0.3">
      <c r="A83" s="14" t="s">
        <v>17</v>
      </c>
      <c r="B83" s="25">
        <f>B84-SUM(B63:B82)</f>
        <v>52.859999999999673</v>
      </c>
      <c r="C83" s="188">
        <f>C84-SUM(C63:C82)</f>
        <v>76.030000000000655</v>
      </c>
      <c r="D83" s="345">
        <f t="shared" si="49"/>
        <v>9.1798085890081402E-3</v>
      </c>
      <c r="E83" s="295">
        <f t="shared" si="50"/>
        <v>1.0596663368130659E-2</v>
      </c>
      <c r="F83" s="67">
        <f t="shared" si="60"/>
        <v>0.43832765796445566</v>
      </c>
      <c r="H83" s="25">
        <f>H84-SUM(H63:H82)</f>
        <v>31.055999999999585</v>
      </c>
      <c r="I83" s="188">
        <f>I84-SUM(I63:I82)</f>
        <v>35.962999999997919</v>
      </c>
      <c r="J83" s="294">
        <f t="shared" si="52"/>
        <v>6.81608082375892E-3</v>
      </c>
      <c r="K83" s="295">
        <f t="shared" si="53"/>
        <v>5.2204323684513498E-3</v>
      </c>
      <c r="L83" s="67">
        <f t="shared" si="61"/>
        <v>0.15800489438428642</v>
      </c>
      <c r="N83" s="48">
        <f t="shared" si="63"/>
        <v>5.8751418842224323</v>
      </c>
      <c r="O83" s="191">
        <f t="shared" si="64"/>
        <v>4.7301065368930173</v>
      </c>
      <c r="P83" s="67">
        <f t="shared" si="65"/>
        <v>-0.19489492677689757</v>
      </c>
    </row>
    <row r="84" spans="1:16" ht="26.25" customHeight="1" thickBot="1" x14ac:dyDescent="0.3">
      <c r="A84" s="18" t="s">
        <v>18</v>
      </c>
      <c r="B84" s="23">
        <v>5758.2899999999991</v>
      </c>
      <c r="C84" s="193">
        <v>7174.9</v>
      </c>
      <c r="D84" s="341">
        <f>SUM(D63:D83)</f>
        <v>1.0000000000000002</v>
      </c>
      <c r="E84" s="342">
        <f>SUM(E63:E83)</f>
        <v>1.0000000000000004</v>
      </c>
      <c r="F84" s="72">
        <f>(C84-B84)/B84</f>
        <v>0.24601227100406559</v>
      </c>
      <c r="G84" s="2"/>
      <c r="H84" s="23">
        <v>4556.2839999999997</v>
      </c>
      <c r="I84" s="193">
        <v>6888.8929999999991</v>
      </c>
      <c r="J84" s="353">
        <f t="shared" si="52"/>
        <v>1</v>
      </c>
      <c r="K84" s="342">
        <f t="shared" si="53"/>
        <v>1</v>
      </c>
      <c r="L84" s="72">
        <f>(I84-H84)/H84</f>
        <v>0.51195425921650184</v>
      </c>
      <c r="M84" s="2"/>
      <c r="N84" s="44">
        <f t="shared" ref="N84:O84" si="79">(H84/B84)*10</f>
        <v>7.9125643203103699</v>
      </c>
      <c r="O84" s="198">
        <f t="shared" si="79"/>
        <v>9.6013784164239215</v>
      </c>
      <c r="P84" s="72">
        <f>(O84-N84)/N84</f>
        <v>0.21343448567977114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0:O60"/>
    <mergeCell ref="N36:O36"/>
    <mergeCell ref="B37:C37"/>
    <mergeCell ref="D37:E37"/>
    <mergeCell ref="H37:I37"/>
    <mergeCell ref="J37:K37"/>
    <mergeCell ref="N37:O37"/>
    <mergeCell ref="J36:K36"/>
    <mergeCell ref="N61:O61"/>
    <mergeCell ref="A60:A62"/>
    <mergeCell ref="B60:C60"/>
    <mergeCell ref="D60:E60"/>
    <mergeCell ref="H60:I60"/>
    <mergeCell ref="J60:K60"/>
    <mergeCell ref="B61:C61"/>
    <mergeCell ref="D61:E61"/>
    <mergeCell ref="H61:I61"/>
    <mergeCell ref="J61:K6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24 J7:L24 N7:N24 J26:K26 J32:L33 J31:K31 D33:F33 O7:P24 O32:P33 D39:F48 J39:L48 N39:P48 D26:E26 D25:E25 D28:E30 D27:E27 D32:E32 D31:E31 J25:K25 J28:K30 J27:K27 N32:N33 D57:F57 D51:E55 D50:E50 D49:E49 J50:K50 J49:K49 J56:L57 J51:K55 N57:P57 D56:E5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L39:L57 P39:P57 F39:F57</xm:sqref>
        </x14:conditionalFormatting>
        <x14:conditionalFormatting xmlns:xm="http://schemas.microsoft.com/office/excel/2006/main">
          <x14:cfRule type="iconSet" priority="231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P63:P84</xm:sqref>
        </x14:conditionalFormatting>
        <x14:conditionalFormatting xmlns:xm="http://schemas.microsoft.com/office/excel/2006/main">
          <x14:cfRule type="iconSet" priority="327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F63:F84</xm:sqref>
        </x14:conditionalFormatting>
        <x14:conditionalFormatting xmlns:xm="http://schemas.microsoft.com/office/excel/2006/main">
          <x14:cfRule type="iconSet" priority="332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L63:L84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style="13" customWidth="1"/>
    <col min="18" max="19" width="9.140625" customWidth="1"/>
    <col min="20" max="20" width="11.28515625" customWidth="1"/>
  </cols>
  <sheetData>
    <row r="1" spans="1:20" ht="15.75" x14ac:dyDescent="0.25">
      <c r="A1" s="36" t="s">
        <v>50</v>
      </c>
      <c r="B1" s="6"/>
    </row>
    <row r="3" spans="1:20" ht="15.75" thickBot="1" x14ac:dyDescent="0.3"/>
    <row r="4" spans="1:20" x14ac:dyDescent="0.25">
      <c r="A4" s="440" t="s">
        <v>3</v>
      </c>
      <c r="B4" s="459"/>
      <c r="C4" s="459"/>
      <c r="D4" s="470" t="s">
        <v>1</v>
      </c>
      <c r="E4" s="479"/>
      <c r="F4" s="458" t="s">
        <v>13</v>
      </c>
      <c r="G4" s="458"/>
      <c r="H4" s="478" t="s">
        <v>36</v>
      </c>
      <c r="I4" s="479"/>
      <c r="J4" s="1"/>
      <c r="K4" s="470" t="s">
        <v>19</v>
      </c>
      <c r="L4" s="479"/>
      <c r="M4" s="458" t="s">
        <v>13</v>
      </c>
      <c r="N4" s="458"/>
      <c r="O4" s="478" t="s">
        <v>36</v>
      </c>
      <c r="P4" s="479"/>
      <c r="Q4" s="8"/>
      <c r="R4" s="470" t="s">
        <v>22</v>
      </c>
      <c r="S4" s="458"/>
      <c r="T4" s="85" t="s">
        <v>0</v>
      </c>
    </row>
    <row r="5" spans="1:20" x14ac:dyDescent="0.25">
      <c r="A5" s="460"/>
      <c r="B5" s="461"/>
      <c r="C5" s="461"/>
      <c r="D5" s="480" t="s">
        <v>44</v>
      </c>
      <c r="E5" s="481"/>
      <c r="F5" s="482" t="str">
        <f>D5</f>
        <v>jan - mar</v>
      </c>
      <c r="G5" s="482"/>
      <c r="H5" s="480" t="str">
        <f>F5</f>
        <v>jan - mar</v>
      </c>
      <c r="I5" s="481"/>
      <c r="J5" s="1"/>
      <c r="K5" s="480" t="str">
        <f>D5</f>
        <v>jan - mar</v>
      </c>
      <c r="L5" s="481"/>
      <c r="M5" s="482" t="str">
        <f>D5</f>
        <v>jan - mar</v>
      </c>
      <c r="N5" s="482"/>
      <c r="O5" s="480" t="str">
        <f>D5</f>
        <v>jan - mar</v>
      </c>
      <c r="P5" s="481"/>
      <c r="Q5" s="8"/>
      <c r="R5" s="480" t="str">
        <f>D5</f>
        <v>jan - mar</v>
      </c>
      <c r="S5" s="482"/>
      <c r="T5" s="83" t="s">
        <v>37</v>
      </c>
    </row>
    <row r="6" spans="1:20" ht="15.75" thickBot="1" x14ac:dyDescent="0.3">
      <c r="A6" s="460"/>
      <c r="B6" s="461"/>
      <c r="C6" s="461"/>
      <c r="D6" s="82">
        <v>2016</v>
      </c>
      <c r="E6" s="83">
        <v>2017</v>
      </c>
      <c r="F6" s="84">
        <f>D6</f>
        <v>2016</v>
      </c>
      <c r="G6" s="84">
        <f>E6</f>
        <v>2017</v>
      </c>
      <c r="H6" s="82" t="s">
        <v>1</v>
      </c>
      <c r="I6" s="83" t="s">
        <v>14</v>
      </c>
      <c r="J6" s="1"/>
      <c r="K6" s="82">
        <f>D6</f>
        <v>2016</v>
      </c>
      <c r="L6" s="83">
        <f>E6</f>
        <v>2017</v>
      </c>
      <c r="M6" s="84">
        <f>F6</f>
        <v>2016</v>
      </c>
      <c r="N6" s="83">
        <f>G6</f>
        <v>2017</v>
      </c>
      <c r="O6" s="84">
        <v>1000</v>
      </c>
      <c r="P6" s="83" t="s">
        <v>14</v>
      </c>
      <c r="Q6" s="8"/>
      <c r="R6" s="82">
        <f>D6</f>
        <v>2016</v>
      </c>
      <c r="S6" s="84">
        <f>E6</f>
        <v>2017</v>
      </c>
      <c r="T6" s="83" t="s">
        <v>23</v>
      </c>
    </row>
    <row r="7" spans="1:20" ht="24" customHeight="1" thickBot="1" x14ac:dyDescent="0.3">
      <c r="A7" s="89" t="s">
        <v>29</v>
      </c>
      <c r="B7" s="86"/>
      <c r="C7" s="19"/>
      <c r="D7" s="23">
        <v>102240.55999999995</v>
      </c>
      <c r="E7" s="24">
        <v>116110.23999999989</v>
      </c>
      <c r="F7" s="20">
        <f>D7/D17</f>
        <v>0.22691739095878957</v>
      </c>
      <c r="G7" s="20">
        <f>E7/E17</f>
        <v>0.24204639705687503</v>
      </c>
      <c r="H7" s="97">
        <f t="shared" ref="H7:H19" si="0">(E7-D7)/D7</f>
        <v>0.13565731643097359</v>
      </c>
      <c r="I7" s="100">
        <f t="shared" ref="I7:I19" si="1">(G7-F7)/F7</f>
        <v>6.667186694753173E-2</v>
      </c>
      <c r="J7" s="12"/>
      <c r="K7" s="23">
        <v>22007.724999999995</v>
      </c>
      <c r="L7" s="24">
        <v>23490.648999999994</v>
      </c>
      <c r="M7" s="20">
        <f>K7/K17</f>
        <v>0.26542612974161889</v>
      </c>
      <c r="N7" s="20">
        <f>L7/L17</f>
        <v>0.24583232837712149</v>
      </c>
      <c r="O7" s="97">
        <f t="shared" ref="O7:O8" si="2">(L7-K7)/K7</f>
        <v>6.7381976101573399E-2</v>
      </c>
      <c r="P7" s="100">
        <f t="shared" ref="P7:P8" si="3">(N7-M7)/M7</f>
        <v>-7.3820167530495723E-2</v>
      </c>
      <c r="Q7" s="52"/>
      <c r="R7" s="30">
        <f>(K7/D7)*10</f>
        <v>2.1525434719841132</v>
      </c>
      <c r="S7" s="77">
        <f>(L7/E7)*10</f>
        <v>2.0231332740333681</v>
      </c>
      <c r="T7" s="62">
        <f>(S7-R7)/R7</f>
        <v>-6.0119667563071758E-2</v>
      </c>
    </row>
    <row r="8" spans="1:20" s="9" customFormat="1" ht="24" customHeight="1" x14ac:dyDescent="0.25">
      <c r="A8" s="90" t="s">
        <v>48</v>
      </c>
      <c r="B8" s="5"/>
      <c r="C8" s="1"/>
      <c r="D8" s="25">
        <v>91846.879999999946</v>
      </c>
      <c r="E8" s="26">
        <v>93732.72999999988</v>
      </c>
      <c r="F8" s="59">
        <f>D8/D7</f>
        <v>0.89834093240490842</v>
      </c>
      <c r="G8" s="59">
        <f>E8/E7</f>
        <v>0.80727358758366163</v>
      </c>
      <c r="H8" s="98">
        <f t="shared" ref="H8:H16" si="4">(E8-D8)/D8</f>
        <v>2.0532542858286904E-2</v>
      </c>
      <c r="I8" s="101">
        <f t="shared" ref="I8:I16" si="5">(G8-F8)/F8</f>
        <v>-0.10137281018405168</v>
      </c>
      <c r="J8" s="5"/>
      <c r="K8" s="25">
        <v>21170.067999999996</v>
      </c>
      <c r="L8" s="26">
        <v>22123.445999999996</v>
      </c>
      <c r="M8" s="59">
        <f>K8/K7</f>
        <v>0.96193804675403749</v>
      </c>
      <c r="N8" s="59">
        <f>L8/L7</f>
        <v>0.94179798948934967</v>
      </c>
      <c r="O8" s="98">
        <f t="shared" si="2"/>
        <v>4.5034243631149454E-2</v>
      </c>
      <c r="P8" s="101">
        <f t="shared" si="3"/>
        <v>-2.093695881210687E-2</v>
      </c>
      <c r="Q8" s="57"/>
      <c r="R8" s="33">
        <f t="shared" ref="R8:R21" si="6">(K8/D8)*10</f>
        <v>2.3049305539828908</v>
      </c>
      <c r="S8" s="34">
        <f t="shared" ref="S8:S21" si="7">(L8/E8)*10</f>
        <v>2.3602690330261398</v>
      </c>
      <c r="T8" s="61">
        <f t="shared" ref="T8:T21" si="8">(S8-R8)/R8</f>
        <v>2.4008740284007589E-2</v>
      </c>
    </row>
    <row r="9" spans="1:20" s="9" customFormat="1" ht="24" customHeight="1" x14ac:dyDescent="0.25">
      <c r="A9" s="94" t="s">
        <v>47</v>
      </c>
      <c r="B9" s="87"/>
      <c r="C9" s="88"/>
      <c r="D9" s="95">
        <v>10394</v>
      </c>
      <c r="E9" s="96">
        <f>E10+E11</f>
        <v>22377.510000000002</v>
      </c>
      <c r="F9" s="56">
        <f>D9/D7</f>
        <v>0.10166219746840202</v>
      </c>
      <c r="G9" s="56">
        <f>E9/E7</f>
        <v>0.19272641241633834</v>
      </c>
      <c r="H9" s="99">
        <f t="shared" si="4"/>
        <v>1.1529257263806043</v>
      </c>
      <c r="I9" s="102">
        <f t="shared" si="5"/>
        <v>0.89575296634956469</v>
      </c>
      <c r="J9" s="5"/>
      <c r="K9" s="95">
        <v>838</v>
      </c>
      <c r="L9" s="96">
        <f>L10+L11</f>
        <v>1367.203</v>
      </c>
      <c r="M9" s="56">
        <f>K9/K7</f>
        <v>3.8077538682439925E-2</v>
      </c>
      <c r="N9" s="56">
        <f>L9/L7</f>
        <v>5.8202010510650444E-2</v>
      </c>
      <c r="O9" s="99">
        <f t="shared" ref="O9:O21" si="9">(L9-K9)/K9</f>
        <v>0.63150715990453454</v>
      </c>
      <c r="P9" s="102">
        <f t="shared" ref="P9:P21" si="10">(N9-M9)/M9</f>
        <v>0.52851293766766616</v>
      </c>
      <c r="Q9" s="57"/>
      <c r="R9" s="78">
        <f t="shared" si="6"/>
        <v>0.80623436598037335</v>
      </c>
      <c r="S9" s="79">
        <f t="shared" si="7"/>
        <v>0.61097190884955466</v>
      </c>
      <c r="T9" s="63">
        <f t="shared" si="8"/>
        <v>-0.24219068966798679</v>
      </c>
    </row>
    <row r="10" spans="1:20" s="9" customFormat="1" ht="24" customHeight="1" x14ac:dyDescent="0.25">
      <c r="A10" s="58"/>
      <c r="B10" s="91" t="s">
        <v>46</v>
      </c>
      <c r="C10" s="1"/>
      <c r="D10" s="25"/>
      <c r="E10" s="26">
        <v>12839.370000000004</v>
      </c>
      <c r="F10" s="59"/>
      <c r="G10" s="59">
        <f>E10/E9</f>
        <v>0.57376222823719003</v>
      </c>
      <c r="H10" s="103" t="e">
        <f t="shared" si="4"/>
        <v>#DIV/0!</v>
      </c>
      <c r="I10" s="104" t="e">
        <f t="shared" si="5"/>
        <v>#DIV/0!</v>
      </c>
      <c r="J10" s="5"/>
      <c r="K10" s="25"/>
      <c r="L10" s="26">
        <v>703.62100000000021</v>
      </c>
      <c r="M10" s="59"/>
      <c r="N10" s="59">
        <f>L10/L9</f>
        <v>0.51464266827969241</v>
      </c>
      <c r="O10" s="103" t="e">
        <f t="shared" si="9"/>
        <v>#DIV/0!</v>
      </c>
      <c r="P10" s="104" t="e">
        <f t="shared" si="10"/>
        <v>#DIV/0!</v>
      </c>
      <c r="Q10" s="57"/>
      <c r="R10" s="105" t="e">
        <f t="shared" si="6"/>
        <v>#DIV/0!</v>
      </c>
      <c r="S10" s="106">
        <f t="shared" si="7"/>
        <v>0.54801832177123955</v>
      </c>
      <c r="T10" s="107" t="e">
        <f t="shared" si="8"/>
        <v>#DIV/0!</v>
      </c>
    </row>
    <row r="11" spans="1:20" s="9" customFormat="1" ht="24" customHeight="1" thickBot="1" x14ac:dyDescent="0.3">
      <c r="A11" s="58"/>
      <c r="B11" s="91" t="s">
        <v>49</v>
      </c>
      <c r="C11" s="1"/>
      <c r="D11" s="25"/>
      <c r="E11" s="26">
        <v>9538.1399999999976</v>
      </c>
      <c r="F11" s="59">
        <f>D11/D9</f>
        <v>0</v>
      </c>
      <c r="G11" s="59">
        <f>E11/E9</f>
        <v>0.42623777176280991</v>
      </c>
      <c r="H11" s="103" t="e">
        <f t="shared" si="4"/>
        <v>#DIV/0!</v>
      </c>
      <c r="I11" s="104" t="e">
        <f t="shared" si="5"/>
        <v>#DIV/0!</v>
      </c>
      <c r="J11" s="5"/>
      <c r="K11" s="25"/>
      <c r="L11" s="26">
        <v>663.58199999999977</v>
      </c>
      <c r="M11" s="59">
        <f>K11/K9</f>
        <v>0</v>
      </c>
      <c r="N11" s="59">
        <f>L11/L9</f>
        <v>0.48535733172030765</v>
      </c>
      <c r="O11" s="103" t="e">
        <f t="shared" si="9"/>
        <v>#DIV/0!</v>
      </c>
      <c r="P11" s="104" t="e">
        <f t="shared" si="10"/>
        <v>#DIV/0!</v>
      </c>
      <c r="Q11" s="57"/>
      <c r="R11" s="80" t="e">
        <f t="shared" si="6"/>
        <v>#DIV/0!</v>
      </c>
      <c r="S11" s="77">
        <f t="shared" si="7"/>
        <v>0.69571425875485149</v>
      </c>
      <c r="T11" s="81" t="e">
        <f t="shared" si="8"/>
        <v>#DIV/0!</v>
      </c>
    </row>
    <row r="12" spans="1:20" s="9" customFormat="1" ht="24" customHeight="1" thickBot="1" x14ac:dyDescent="0.3">
      <c r="A12" s="89" t="s">
        <v>30</v>
      </c>
      <c r="B12" s="86"/>
      <c r="C12" s="19"/>
      <c r="D12" s="23">
        <v>348322.35000000021</v>
      </c>
      <c r="E12" s="24">
        <v>363592.17000000027</v>
      </c>
      <c r="F12" s="20">
        <f>D12/D17</f>
        <v>0.77308260904121051</v>
      </c>
      <c r="G12" s="20">
        <f>E12/E17</f>
        <v>0.75795360294312497</v>
      </c>
      <c r="H12" s="97">
        <f t="shared" si="4"/>
        <v>4.3838186094001884E-2</v>
      </c>
      <c r="I12" s="100">
        <f t="shared" si="5"/>
        <v>-1.9569714699505112E-2</v>
      </c>
      <c r="J12" s="5"/>
      <c r="K12" s="23">
        <v>60906.964000000051</v>
      </c>
      <c r="L12" s="24">
        <v>72064.923999999955</v>
      </c>
      <c r="M12" s="20">
        <f>K12/K17</f>
        <v>0.73457387025838095</v>
      </c>
      <c r="N12" s="20">
        <f>L12/L17</f>
        <v>0.75416767162287834</v>
      </c>
      <c r="O12" s="97">
        <f t="shared" si="9"/>
        <v>0.18319678518206711</v>
      </c>
      <c r="P12" s="100">
        <f t="shared" si="10"/>
        <v>2.6673697714847143E-2</v>
      </c>
      <c r="Q12" s="57"/>
      <c r="R12" s="30">
        <f t="shared" si="6"/>
        <v>1.7485804169614729</v>
      </c>
      <c r="S12" s="77">
        <f t="shared" si="7"/>
        <v>1.9820262906101607</v>
      </c>
      <c r="T12" s="62">
        <f t="shared" si="8"/>
        <v>0.13350594081017397</v>
      </c>
    </row>
    <row r="13" spans="1:20" s="9" customFormat="1" ht="24" customHeight="1" thickBot="1" x14ac:dyDescent="0.3">
      <c r="A13" s="90" t="s">
        <v>48</v>
      </c>
      <c r="B13" s="5"/>
      <c r="C13" s="1"/>
      <c r="D13" s="25">
        <v>218123.43000000023</v>
      </c>
      <c r="E13" s="26">
        <v>247746.21000000031</v>
      </c>
      <c r="F13" s="59">
        <f>D13/D12</f>
        <v>0.6262114102066666</v>
      </c>
      <c r="G13" s="59">
        <f>E13/E12</f>
        <v>0.68138488790889018</v>
      </c>
      <c r="H13" s="98">
        <f t="shared" si="4"/>
        <v>0.13580741876285393</v>
      </c>
      <c r="I13" s="101">
        <f t="shared" si="5"/>
        <v>8.8106790778556487E-2</v>
      </c>
      <c r="J13" s="5"/>
      <c r="K13" s="25">
        <v>52022.001000000055</v>
      </c>
      <c r="L13" s="26">
        <v>62649.965999999964</v>
      </c>
      <c r="M13" s="59">
        <f>K13/K12</f>
        <v>0.85412237917490041</v>
      </c>
      <c r="N13" s="59">
        <f>L13/L12</f>
        <v>0.86935450039467188</v>
      </c>
      <c r="O13" s="98">
        <f t="shared" si="9"/>
        <v>0.20429750481916098</v>
      </c>
      <c r="P13" s="101">
        <f t="shared" si="10"/>
        <v>1.7833651934616213E-2</v>
      </c>
      <c r="Q13" s="57"/>
      <c r="R13" s="30">
        <f t="shared" si="6"/>
        <v>2.384979962950335</v>
      </c>
      <c r="S13" s="77">
        <f t="shared" si="7"/>
        <v>2.5287961418259393</v>
      </c>
      <c r="T13" s="62">
        <f t="shared" si="8"/>
        <v>6.0300791247611465E-2</v>
      </c>
    </row>
    <row r="14" spans="1:20" s="9" customFormat="1" ht="24" customHeight="1" thickBot="1" x14ac:dyDescent="0.3">
      <c r="A14" s="94" t="s">
        <v>47</v>
      </c>
      <c r="B14" s="87"/>
      <c r="C14" s="88"/>
      <c r="D14" s="95">
        <v>130199</v>
      </c>
      <c r="E14" s="96">
        <f>E15+E16</f>
        <v>115845.96000000002</v>
      </c>
      <c r="F14" s="56">
        <f>D14/D12</f>
        <v>0.37378881946564702</v>
      </c>
      <c r="G14" s="56">
        <f>E14/E12</f>
        <v>0.31861511209111004</v>
      </c>
      <c r="H14" s="99">
        <f t="shared" ref="H14" si="11">(E14-D14)/D14</f>
        <v>-0.11023924914937887</v>
      </c>
      <c r="I14" s="102">
        <f t="shared" ref="I14" si="12">(G14-F14)/F14</f>
        <v>-0.14760662839892058</v>
      </c>
      <c r="J14" s="5"/>
      <c r="K14" s="95">
        <v>8885</v>
      </c>
      <c r="L14" s="96">
        <f>L15+L16</f>
        <v>9414.9579999999987</v>
      </c>
      <c r="M14" s="56">
        <f>K14/K12</f>
        <v>0.14587822830899916</v>
      </c>
      <c r="N14" s="56">
        <f>L14/L12</f>
        <v>0.13064549960532817</v>
      </c>
      <c r="O14" s="99">
        <f t="shared" si="9"/>
        <v>5.9646370287000421E-2</v>
      </c>
      <c r="P14" s="102">
        <f t="shared" si="10"/>
        <v>-0.10442085073452516</v>
      </c>
      <c r="Q14" s="57"/>
      <c r="R14" s="30">
        <f t="shared" si="6"/>
        <v>0.68241691564451346</v>
      </c>
      <c r="S14" s="77">
        <f t="shared" si="7"/>
        <v>0.81271353787391432</v>
      </c>
      <c r="T14" s="62">
        <f t="shared" si="8"/>
        <v>0.19093404521829782</v>
      </c>
    </row>
    <row r="15" spans="1:20" ht="24" customHeight="1" x14ac:dyDescent="0.25">
      <c r="A15" s="58"/>
      <c r="B15" s="91" t="s">
        <v>46</v>
      </c>
      <c r="C15" s="1"/>
      <c r="D15" s="25"/>
      <c r="E15" s="26">
        <v>58021.209999999992</v>
      </c>
      <c r="F15" s="4"/>
      <c r="G15" s="4">
        <f>E15/E14</f>
        <v>0.50084793634581626</v>
      </c>
      <c r="H15" s="103" t="e">
        <f t="shared" si="4"/>
        <v>#DIV/0!</v>
      </c>
      <c r="I15" s="104" t="e">
        <f t="shared" si="5"/>
        <v>#DIV/0!</v>
      </c>
      <c r="J15" s="1"/>
      <c r="K15" s="25"/>
      <c r="L15" s="26">
        <v>5766.0809999999992</v>
      </c>
      <c r="M15" s="4"/>
      <c r="N15" s="4">
        <f>L15/L14</f>
        <v>0.61243831358567935</v>
      </c>
      <c r="O15" s="103" t="e">
        <f t="shared" si="9"/>
        <v>#DIV/0!</v>
      </c>
      <c r="P15" s="104" t="e">
        <f t="shared" si="10"/>
        <v>#DIV/0!</v>
      </c>
      <c r="Q15" s="8"/>
      <c r="R15" s="114" t="e">
        <f t="shared" si="6"/>
        <v>#DIV/0!</v>
      </c>
      <c r="S15" s="115">
        <f t="shared" si="7"/>
        <v>0.99378847838574891</v>
      </c>
      <c r="T15" s="116" t="e">
        <f t="shared" si="8"/>
        <v>#DIV/0!</v>
      </c>
    </row>
    <row r="16" spans="1:20" ht="24" customHeight="1" thickBot="1" x14ac:dyDescent="0.3">
      <c r="A16" s="58"/>
      <c r="B16" s="91" t="s">
        <v>49</v>
      </c>
      <c r="C16" s="1"/>
      <c r="D16" s="25"/>
      <c r="E16" s="26">
        <v>57824.750000000022</v>
      </c>
      <c r="F16" s="4">
        <f>D16/D14</f>
        <v>0</v>
      </c>
      <c r="G16" s="4">
        <f>E16/E14</f>
        <v>0.49915206365418363</v>
      </c>
      <c r="H16" s="103" t="e">
        <f t="shared" si="4"/>
        <v>#DIV/0!</v>
      </c>
      <c r="I16" s="104" t="e">
        <f t="shared" si="5"/>
        <v>#DIV/0!</v>
      </c>
      <c r="J16" s="1"/>
      <c r="K16" s="25"/>
      <c r="L16" s="26">
        <v>3648.8769999999986</v>
      </c>
      <c r="M16" s="4">
        <f>K16/K14</f>
        <v>0</v>
      </c>
      <c r="N16" s="4">
        <f>L16/L14</f>
        <v>0.38756168641432059</v>
      </c>
      <c r="O16" s="103" t="e">
        <f t="shared" si="9"/>
        <v>#DIV/0!</v>
      </c>
      <c r="P16" s="104" t="e">
        <f t="shared" si="10"/>
        <v>#DIV/0!</v>
      </c>
      <c r="Q16" s="8"/>
      <c r="R16" s="80" t="e">
        <f t="shared" si="6"/>
        <v>#DIV/0!</v>
      </c>
      <c r="S16" s="77">
        <f t="shared" si="7"/>
        <v>0.63102339396192753</v>
      </c>
      <c r="T16" s="81" t="e">
        <f t="shared" si="8"/>
        <v>#DIV/0!</v>
      </c>
    </row>
    <row r="17" spans="1:20" ht="24" customHeight="1" thickBot="1" x14ac:dyDescent="0.3">
      <c r="A17" s="89" t="s">
        <v>12</v>
      </c>
      <c r="B17" s="86"/>
      <c r="C17" s="19"/>
      <c r="D17" s="23">
        <f>D7+D12</f>
        <v>450562.91000000015</v>
      </c>
      <c r="E17" s="24">
        <f>E7+E12</f>
        <v>479702.41000000015</v>
      </c>
      <c r="F17" s="20">
        <f>F7+F12</f>
        <v>1</v>
      </c>
      <c r="G17" s="20">
        <f>G7+G12</f>
        <v>1</v>
      </c>
      <c r="H17" s="97">
        <f t="shared" si="0"/>
        <v>6.467354359017255E-2</v>
      </c>
      <c r="I17" s="100">
        <f t="shared" si="1"/>
        <v>0</v>
      </c>
      <c r="J17" s="12"/>
      <c r="K17" s="23">
        <v>82914.689000000057</v>
      </c>
      <c r="L17" s="24">
        <v>95555.57299999996</v>
      </c>
      <c r="M17" s="20">
        <f>M7+M12</f>
        <v>0.99999999999999978</v>
      </c>
      <c r="N17" s="20">
        <f>N7+N12</f>
        <v>0.99999999999999978</v>
      </c>
      <c r="O17" s="97">
        <f t="shared" si="9"/>
        <v>0.15245650864106713</v>
      </c>
      <c r="P17" s="100">
        <f t="shared" si="10"/>
        <v>0</v>
      </c>
      <c r="Q17" s="8"/>
      <c r="R17" s="30">
        <f t="shared" si="6"/>
        <v>1.8402466594509528</v>
      </c>
      <c r="S17" s="77">
        <f t="shared" si="7"/>
        <v>1.9919760878416251</v>
      </c>
      <c r="T17" s="62">
        <f t="shared" si="8"/>
        <v>8.2450593028622343E-2</v>
      </c>
    </row>
    <row r="18" spans="1:20" s="9" customFormat="1" ht="24" customHeight="1" x14ac:dyDescent="0.25">
      <c r="A18" s="90" t="s">
        <v>48</v>
      </c>
      <c r="B18" s="5"/>
      <c r="C18" s="1"/>
      <c r="D18" s="25">
        <f t="shared" ref="D18:E21" si="13">D8+D13</f>
        <v>309970.31000000017</v>
      </c>
      <c r="E18" s="26">
        <f t="shared" si="13"/>
        <v>341478.94000000018</v>
      </c>
      <c r="F18" s="59">
        <f>D18/D17</f>
        <v>0.68796233138675367</v>
      </c>
      <c r="G18" s="59">
        <f>E18/E17</f>
        <v>0.7118557940953435</v>
      </c>
      <c r="H18" s="98">
        <f t="shared" si="0"/>
        <v>0.1016504774279833</v>
      </c>
      <c r="I18" s="101">
        <f t="shared" si="1"/>
        <v>3.4730771756684417E-2</v>
      </c>
      <c r="J18" s="5"/>
      <c r="K18" s="25">
        <f t="shared" ref="K18:L21" si="14">K8+K13</f>
        <v>73192.069000000047</v>
      </c>
      <c r="L18" s="26">
        <f t="shared" si="14"/>
        <v>84773.411999999953</v>
      </c>
      <c r="M18" s="59">
        <f>K18/K17</f>
        <v>0.8827394745459396</v>
      </c>
      <c r="N18" s="59">
        <f>L18/L17</f>
        <v>0.88716345199457902</v>
      </c>
      <c r="O18" s="98">
        <f t="shared" si="9"/>
        <v>0.15823221229064993</v>
      </c>
      <c r="P18" s="101">
        <f t="shared" si="10"/>
        <v>5.0116456510739104E-3</v>
      </c>
      <c r="Q18" s="57"/>
      <c r="R18" s="117">
        <f t="shared" si="6"/>
        <v>2.3612606317037268</v>
      </c>
      <c r="S18" s="118">
        <f t="shared" si="7"/>
        <v>2.4825370489904857</v>
      </c>
      <c r="T18" s="119">
        <f t="shared" si="8"/>
        <v>5.1360877176550378E-2</v>
      </c>
    </row>
    <row r="19" spans="1:20" s="9" customFormat="1" ht="24" customHeight="1" x14ac:dyDescent="0.25">
      <c r="A19" s="94" t="s">
        <v>47</v>
      </c>
      <c r="B19" s="87"/>
      <c r="C19" s="88"/>
      <c r="D19" s="95">
        <f t="shared" si="13"/>
        <v>140593</v>
      </c>
      <c r="E19" s="96">
        <f t="shared" si="13"/>
        <v>138223.47000000003</v>
      </c>
      <c r="F19" s="56">
        <f>D19/D17</f>
        <v>0.31203855639160344</v>
      </c>
      <c r="G19" s="56">
        <f>E19/E17</f>
        <v>0.28814420590465656</v>
      </c>
      <c r="H19" s="99">
        <f t="shared" si="0"/>
        <v>-1.6853826292916218E-2</v>
      </c>
      <c r="I19" s="102">
        <f t="shared" si="1"/>
        <v>-7.657499369071509E-2</v>
      </c>
      <c r="J19" s="5"/>
      <c r="K19" s="95">
        <f t="shared" si="14"/>
        <v>9723</v>
      </c>
      <c r="L19" s="96">
        <f t="shared" si="14"/>
        <v>10782.160999999998</v>
      </c>
      <c r="M19" s="56">
        <f>K19/K17</f>
        <v>0.11726510847794404</v>
      </c>
      <c r="N19" s="56">
        <f>L19/L17</f>
        <v>0.11283654800542092</v>
      </c>
      <c r="O19" s="99">
        <f t="shared" si="9"/>
        <v>0.10893355960094603</v>
      </c>
      <c r="P19" s="102">
        <f t="shared" si="10"/>
        <v>-3.7765372240763907E-2</v>
      </c>
      <c r="Q19" s="57"/>
      <c r="R19" s="54">
        <f t="shared" si="6"/>
        <v>0.69157070408910826</v>
      </c>
      <c r="S19" s="55">
        <f t="shared" si="7"/>
        <v>0.78005283762591082</v>
      </c>
      <c r="T19" s="63">
        <f t="shared" si="8"/>
        <v>0.12794372724817119</v>
      </c>
    </row>
    <row r="20" spans="1:20" ht="24" customHeight="1" x14ac:dyDescent="0.25">
      <c r="A20" s="58"/>
      <c r="B20" s="91" t="s">
        <v>46</v>
      </c>
      <c r="C20" s="1"/>
      <c r="D20" s="25">
        <f t="shared" si="13"/>
        <v>0</v>
      </c>
      <c r="E20" s="26">
        <f t="shared" si="13"/>
        <v>70860.58</v>
      </c>
      <c r="F20" s="4">
        <f>D20/D19</f>
        <v>0</v>
      </c>
      <c r="G20" s="4">
        <f>E20/E19</f>
        <v>0.51265230137834039</v>
      </c>
      <c r="H20" s="103" t="e">
        <f t="shared" ref="H20:H21" si="15">(E20-D20)/D20</f>
        <v>#DIV/0!</v>
      </c>
      <c r="I20" s="104" t="e">
        <f t="shared" ref="I20:I21" si="16">(G20-F20)/F20</f>
        <v>#DIV/0!</v>
      </c>
      <c r="J20" s="1"/>
      <c r="K20" s="25">
        <f t="shared" si="14"/>
        <v>0</v>
      </c>
      <c r="L20" s="26">
        <f t="shared" si="14"/>
        <v>6469.7019999999993</v>
      </c>
      <c r="M20" s="4">
        <f>K20/K19</f>
        <v>0</v>
      </c>
      <c r="N20" s="4">
        <f>L20/L19</f>
        <v>0.60003759914176757</v>
      </c>
      <c r="O20" s="103" t="e">
        <f t="shared" si="9"/>
        <v>#DIV/0!</v>
      </c>
      <c r="P20" s="104" t="e">
        <f t="shared" si="10"/>
        <v>#DIV/0!</v>
      </c>
      <c r="Q20" s="8"/>
      <c r="R20" s="105" t="e">
        <f t="shared" si="6"/>
        <v>#DIV/0!</v>
      </c>
      <c r="S20" s="106">
        <f t="shared" si="7"/>
        <v>0.9130184934980774</v>
      </c>
      <c r="T20" s="107" t="e">
        <f t="shared" si="8"/>
        <v>#DIV/0!</v>
      </c>
    </row>
    <row r="21" spans="1:20" ht="24" customHeight="1" thickBot="1" x14ac:dyDescent="0.3">
      <c r="A21" s="92"/>
      <c r="B21" s="93" t="s">
        <v>49</v>
      </c>
      <c r="C21" s="16"/>
      <c r="D21" s="27">
        <f t="shared" si="13"/>
        <v>0</v>
      </c>
      <c r="E21" s="28">
        <f t="shared" si="13"/>
        <v>67362.890000000014</v>
      </c>
      <c r="F21" s="17">
        <f>D21/D19</f>
        <v>0</v>
      </c>
      <c r="G21" s="17">
        <f>E21/E19</f>
        <v>0.48734769862165955</v>
      </c>
      <c r="H21" s="112" t="e">
        <f t="shared" si="15"/>
        <v>#DIV/0!</v>
      </c>
      <c r="I21" s="113" t="e">
        <f t="shared" si="16"/>
        <v>#DIV/0!</v>
      </c>
      <c r="J21" s="1"/>
      <c r="K21" s="27">
        <f t="shared" si="14"/>
        <v>0</v>
      </c>
      <c r="L21" s="28">
        <f t="shared" si="14"/>
        <v>4312.458999999998</v>
      </c>
      <c r="M21" s="17">
        <f>K21/K19</f>
        <v>0</v>
      </c>
      <c r="N21" s="17">
        <f>L21/L19</f>
        <v>0.39996240085823231</v>
      </c>
      <c r="O21" s="112" t="e">
        <f t="shared" si="9"/>
        <v>#DIV/0!</v>
      </c>
      <c r="P21" s="113" t="e">
        <f t="shared" si="10"/>
        <v>#DIV/0!</v>
      </c>
      <c r="Q21" s="8"/>
      <c r="R21" s="80" t="e">
        <f t="shared" si="6"/>
        <v>#DIV/0!</v>
      </c>
      <c r="S21" s="77">
        <f t="shared" si="7"/>
        <v>0.64018319285291903</v>
      </c>
      <c r="T21" s="81" t="e">
        <f t="shared" si="8"/>
        <v>#DIV/0!</v>
      </c>
    </row>
    <row r="22" spans="1:20" ht="24" customHeight="1" thickBot="1" x14ac:dyDescent="0.3">
      <c r="J22" s="12"/>
      <c r="Q22"/>
    </row>
    <row r="23" spans="1:20" s="53" customFormat="1" ht="15" customHeight="1" x14ac:dyDescent="0.25">
      <c r="A23" s="440" t="s">
        <v>2</v>
      </c>
      <c r="B23" s="459"/>
      <c r="C23" s="459"/>
      <c r="D23" s="470" t="s">
        <v>1</v>
      </c>
      <c r="E23" s="479"/>
      <c r="F23" s="458" t="s">
        <v>13</v>
      </c>
      <c r="G23" s="458"/>
      <c r="H23" s="478" t="s">
        <v>36</v>
      </c>
      <c r="I23" s="479"/>
      <c r="J23" s="1"/>
      <c r="K23" s="470" t="s">
        <v>19</v>
      </c>
      <c r="L23" s="479"/>
      <c r="M23" s="458" t="s">
        <v>13</v>
      </c>
      <c r="N23" s="458"/>
      <c r="O23" s="478" t="s">
        <v>36</v>
      </c>
      <c r="P23" s="479"/>
      <c r="Q23" s="8"/>
      <c r="R23" s="470" t="s">
        <v>22</v>
      </c>
      <c r="S23" s="458"/>
      <c r="T23" s="111" t="s">
        <v>0</v>
      </c>
    </row>
    <row r="24" spans="1:20" s="9" customFormat="1" ht="15" customHeight="1" x14ac:dyDescent="0.25">
      <c r="A24" s="460"/>
      <c r="B24" s="461"/>
      <c r="C24" s="461"/>
      <c r="D24" s="480" t="s">
        <v>44</v>
      </c>
      <c r="E24" s="481"/>
      <c r="F24" s="482" t="str">
        <f>D24</f>
        <v>jan - mar</v>
      </c>
      <c r="G24" s="482"/>
      <c r="H24" s="480" t="str">
        <f>F24</f>
        <v>jan - mar</v>
      </c>
      <c r="I24" s="481"/>
      <c r="J24" s="1"/>
      <c r="K24" s="480" t="str">
        <f>D24</f>
        <v>jan - mar</v>
      </c>
      <c r="L24" s="481"/>
      <c r="M24" s="482" t="str">
        <f>D24</f>
        <v>jan - mar</v>
      </c>
      <c r="N24" s="482"/>
      <c r="O24" s="480" t="str">
        <f>D24</f>
        <v>jan - mar</v>
      </c>
      <c r="P24" s="481"/>
      <c r="Q24" s="8"/>
      <c r="R24" s="480" t="str">
        <f>D24</f>
        <v>jan - mar</v>
      </c>
      <c r="S24" s="482"/>
      <c r="T24" s="109" t="s">
        <v>37</v>
      </c>
    </row>
    <row r="25" spans="1:20" ht="15.75" customHeight="1" thickBot="1" x14ac:dyDescent="0.3">
      <c r="A25" s="460"/>
      <c r="B25" s="461"/>
      <c r="C25" s="461"/>
      <c r="D25" s="108">
        <v>2016</v>
      </c>
      <c r="E25" s="109">
        <v>2017</v>
      </c>
      <c r="F25" s="110">
        <f>D25</f>
        <v>2016</v>
      </c>
      <c r="G25" s="110">
        <f>E25</f>
        <v>2017</v>
      </c>
      <c r="H25" s="108" t="s">
        <v>1</v>
      </c>
      <c r="I25" s="109" t="s">
        <v>14</v>
      </c>
      <c r="J25" s="1"/>
      <c r="K25" s="108">
        <f>D25</f>
        <v>2016</v>
      </c>
      <c r="L25" s="109">
        <f>E25</f>
        <v>2017</v>
      </c>
      <c r="M25" s="110">
        <f>F25</f>
        <v>2016</v>
      </c>
      <c r="N25" s="109">
        <f>G25</f>
        <v>2017</v>
      </c>
      <c r="O25" s="110">
        <v>1000</v>
      </c>
      <c r="P25" s="109" t="s">
        <v>14</v>
      </c>
      <c r="Q25" s="8"/>
      <c r="R25" s="108">
        <f>D25</f>
        <v>2016</v>
      </c>
      <c r="S25" s="110">
        <f>E25</f>
        <v>2017</v>
      </c>
      <c r="T25" s="109" t="s">
        <v>23</v>
      </c>
    </row>
    <row r="26" spans="1:20" ht="24" customHeight="1" thickBot="1" x14ac:dyDescent="0.3">
      <c r="A26" s="89" t="s">
        <v>29</v>
      </c>
      <c r="B26" s="86"/>
      <c r="C26" s="19"/>
      <c r="D26" s="23"/>
      <c r="E26" s="24"/>
      <c r="F26" s="20" t="e">
        <f>D26/D36</f>
        <v>#DIV/0!</v>
      </c>
      <c r="G26" s="20" t="e">
        <f>E26/E36</f>
        <v>#DIV/0!</v>
      </c>
      <c r="H26" s="97" t="e">
        <f t="shared" ref="H26:H40" si="17">(E26-D26)/D26</f>
        <v>#DIV/0!</v>
      </c>
      <c r="I26" s="100" t="e">
        <f t="shared" ref="I26:I40" si="18">(G26-F26)/F26</f>
        <v>#DIV/0!</v>
      </c>
      <c r="J26" s="12"/>
      <c r="K26" s="23"/>
      <c r="L26" s="24"/>
      <c r="M26" s="20">
        <f>K26/K36</f>
        <v>0</v>
      </c>
      <c r="N26" s="20">
        <f>L26/L36</f>
        <v>0</v>
      </c>
      <c r="O26" s="97" t="e">
        <f t="shared" ref="O26:O40" si="19">(L26-K26)/K26</f>
        <v>#DIV/0!</v>
      </c>
      <c r="P26" s="100" t="e">
        <f t="shared" ref="P26:P40" si="20">(N26-M26)/M26</f>
        <v>#DIV/0!</v>
      </c>
      <c r="Q26" s="52"/>
      <c r="R26" s="30" t="e">
        <f>(K26/D26)*10</f>
        <v>#DIV/0!</v>
      </c>
      <c r="S26" s="77" t="e">
        <f>(L26/E26)*10</f>
        <v>#DIV/0!</v>
      </c>
      <c r="T26" s="62" t="e">
        <f>(S26-R26)/R26</f>
        <v>#DIV/0!</v>
      </c>
    </row>
    <row r="27" spans="1:20" ht="24" customHeight="1" x14ac:dyDescent="0.25">
      <c r="A27" s="90" t="s">
        <v>48</v>
      </c>
      <c r="B27" s="5"/>
      <c r="C27" s="1"/>
      <c r="D27" s="25"/>
      <c r="E27" s="26"/>
      <c r="F27" s="59" t="e">
        <f>D27/D26</f>
        <v>#DIV/0!</v>
      </c>
      <c r="G27" s="59" t="e">
        <f>E27/E26</f>
        <v>#DIV/0!</v>
      </c>
      <c r="H27" s="98" t="e">
        <f t="shared" si="17"/>
        <v>#DIV/0!</v>
      </c>
      <c r="I27" s="101" t="e">
        <f t="shared" si="18"/>
        <v>#DIV/0!</v>
      </c>
      <c r="J27" s="5"/>
      <c r="K27" s="25"/>
      <c r="L27" s="26"/>
      <c r="M27" s="59" t="e">
        <f>K27/K26</f>
        <v>#DIV/0!</v>
      </c>
      <c r="N27" s="59" t="e">
        <f>L27/L26</f>
        <v>#DIV/0!</v>
      </c>
      <c r="O27" s="98" t="e">
        <f t="shared" si="19"/>
        <v>#DIV/0!</v>
      </c>
      <c r="P27" s="101" t="e">
        <f t="shared" si="20"/>
        <v>#DIV/0!</v>
      </c>
      <c r="Q27" s="57"/>
      <c r="R27" s="33" t="e">
        <f t="shared" ref="R27:R40" si="21">(K27/D27)*10</f>
        <v>#DIV/0!</v>
      </c>
      <c r="S27" s="34" t="e">
        <f t="shared" ref="S27:S40" si="22">(L27/E27)*10</f>
        <v>#DIV/0!</v>
      </c>
      <c r="T27" s="61" t="e">
        <f t="shared" ref="T27:T40" si="23">(S27-R27)/R27</f>
        <v>#DIV/0!</v>
      </c>
    </row>
    <row r="28" spans="1:20" ht="24" customHeight="1" x14ac:dyDescent="0.25">
      <c r="A28" s="94" t="s">
        <v>47</v>
      </c>
      <c r="B28" s="87"/>
      <c r="C28" s="88"/>
      <c r="D28" s="95"/>
      <c r="E28" s="96">
        <f>E29+E30</f>
        <v>0</v>
      </c>
      <c r="F28" s="56" t="e">
        <f>D28/D26</f>
        <v>#DIV/0!</v>
      </c>
      <c r="G28" s="56" t="e">
        <f>E28/E26</f>
        <v>#DIV/0!</v>
      </c>
      <c r="H28" s="99" t="e">
        <f t="shared" si="17"/>
        <v>#DIV/0!</v>
      </c>
      <c r="I28" s="102" t="e">
        <f t="shared" si="18"/>
        <v>#DIV/0!</v>
      </c>
      <c r="J28" s="5"/>
      <c r="K28" s="95"/>
      <c r="L28" s="96">
        <f>L29+L30</f>
        <v>0</v>
      </c>
      <c r="M28" s="56" t="e">
        <f>K28/K26</f>
        <v>#DIV/0!</v>
      </c>
      <c r="N28" s="56" t="e">
        <f>L28/L26</f>
        <v>#DIV/0!</v>
      </c>
      <c r="O28" s="99" t="e">
        <f t="shared" si="19"/>
        <v>#DIV/0!</v>
      </c>
      <c r="P28" s="102" t="e">
        <f t="shared" si="20"/>
        <v>#DIV/0!</v>
      </c>
      <c r="Q28" s="57"/>
      <c r="R28" s="78" t="e">
        <f t="shared" si="21"/>
        <v>#DIV/0!</v>
      </c>
      <c r="S28" s="79" t="e">
        <f t="shared" si="22"/>
        <v>#DIV/0!</v>
      </c>
      <c r="T28" s="63" t="e">
        <f t="shared" si="23"/>
        <v>#DIV/0!</v>
      </c>
    </row>
    <row r="29" spans="1:20" ht="24" customHeight="1" x14ac:dyDescent="0.25">
      <c r="A29" s="58"/>
      <c r="B29" s="91" t="s">
        <v>46</v>
      </c>
      <c r="C29" s="1"/>
      <c r="D29" s="25"/>
      <c r="E29" s="26"/>
      <c r="F29" s="59"/>
      <c r="G29" s="59" t="e">
        <f>E29/E28</f>
        <v>#DIV/0!</v>
      </c>
      <c r="H29" s="103" t="e">
        <f t="shared" si="17"/>
        <v>#DIV/0!</v>
      </c>
      <c r="I29" s="104" t="e">
        <f t="shared" si="18"/>
        <v>#DIV/0!</v>
      </c>
      <c r="J29" s="5"/>
      <c r="K29" s="25"/>
      <c r="L29" s="26"/>
      <c r="M29" s="59"/>
      <c r="N29" s="59" t="e">
        <f>L29/L28</f>
        <v>#DIV/0!</v>
      </c>
      <c r="O29" s="103" t="e">
        <f t="shared" si="19"/>
        <v>#DIV/0!</v>
      </c>
      <c r="P29" s="104" t="e">
        <f t="shared" si="20"/>
        <v>#DIV/0!</v>
      </c>
      <c r="Q29" s="57"/>
      <c r="R29" s="105" t="e">
        <f t="shared" si="21"/>
        <v>#DIV/0!</v>
      </c>
      <c r="S29" s="106" t="e">
        <f t="shared" si="22"/>
        <v>#DIV/0!</v>
      </c>
      <c r="T29" s="107" t="e">
        <f t="shared" si="23"/>
        <v>#DIV/0!</v>
      </c>
    </row>
    <row r="30" spans="1:20" ht="24" customHeight="1" thickBot="1" x14ac:dyDescent="0.3">
      <c r="A30" s="58"/>
      <c r="B30" s="91" t="s">
        <v>49</v>
      </c>
      <c r="C30" s="1"/>
      <c r="D30" s="25"/>
      <c r="E30" s="26"/>
      <c r="F30" s="59" t="e">
        <f>D30/D28</f>
        <v>#DIV/0!</v>
      </c>
      <c r="G30" s="59" t="e">
        <f>E30/E28</f>
        <v>#DIV/0!</v>
      </c>
      <c r="H30" s="103" t="e">
        <f t="shared" si="17"/>
        <v>#DIV/0!</v>
      </c>
      <c r="I30" s="104" t="e">
        <f t="shared" si="18"/>
        <v>#DIV/0!</v>
      </c>
      <c r="J30" s="5"/>
      <c r="K30" s="25"/>
      <c r="L30" s="26"/>
      <c r="M30" s="59" t="e">
        <f>K30/K28</f>
        <v>#DIV/0!</v>
      </c>
      <c r="N30" s="59" t="e">
        <f>L30/L28</f>
        <v>#DIV/0!</v>
      </c>
      <c r="O30" s="103" t="e">
        <f t="shared" si="19"/>
        <v>#DIV/0!</v>
      </c>
      <c r="P30" s="104" t="e">
        <f t="shared" si="20"/>
        <v>#DIV/0!</v>
      </c>
      <c r="Q30" s="57"/>
      <c r="R30" s="80" t="e">
        <f t="shared" si="21"/>
        <v>#DIV/0!</v>
      </c>
      <c r="S30" s="77" t="e">
        <f t="shared" si="22"/>
        <v>#DIV/0!</v>
      </c>
      <c r="T30" s="81" t="e">
        <f t="shared" si="23"/>
        <v>#DIV/0!</v>
      </c>
    </row>
    <row r="31" spans="1:20" ht="24" customHeight="1" thickBot="1" x14ac:dyDescent="0.3">
      <c r="A31" s="89" t="s">
        <v>30</v>
      </c>
      <c r="B31" s="86"/>
      <c r="C31" s="19"/>
      <c r="D31" s="23"/>
      <c r="E31" s="24"/>
      <c r="F31" s="20" t="e">
        <f>D31/D36</f>
        <v>#DIV/0!</v>
      </c>
      <c r="G31" s="20" t="e">
        <f>E31/E36</f>
        <v>#DIV/0!</v>
      </c>
      <c r="H31" s="97" t="e">
        <f t="shared" si="17"/>
        <v>#DIV/0!</v>
      </c>
      <c r="I31" s="100" t="e">
        <f t="shared" si="18"/>
        <v>#DIV/0!</v>
      </c>
      <c r="J31" s="5"/>
      <c r="K31" s="23"/>
      <c r="L31" s="24"/>
      <c r="M31" s="20">
        <f>K31/K36</f>
        <v>0</v>
      </c>
      <c r="N31" s="20">
        <f>L31/L36</f>
        <v>0</v>
      </c>
      <c r="O31" s="97" t="e">
        <f t="shared" si="19"/>
        <v>#DIV/0!</v>
      </c>
      <c r="P31" s="100" t="e">
        <f t="shared" si="20"/>
        <v>#DIV/0!</v>
      </c>
      <c r="Q31" s="57"/>
      <c r="R31" s="30" t="e">
        <f t="shared" si="21"/>
        <v>#DIV/0!</v>
      </c>
      <c r="S31" s="77" t="e">
        <f t="shared" si="22"/>
        <v>#DIV/0!</v>
      </c>
      <c r="T31" s="62" t="e">
        <f t="shared" si="23"/>
        <v>#DIV/0!</v>
      </c>
    </row>
    <row r="32" spans="1:20" ht="24" customHeight="1" thickBot="1" x14ac:dyDescent="0.3">
      <c r="A32" s="90" t="s">
        <v>48</v>
      </c>
      <c r="B32" s="5"/>
      <c r="C32" s="1"/>
      <c r="D32" s="25"/>
      <c r="E32" s="26"/>
      <c r="F32" s="59" t="e">
        <f>D32/D31</f>
        <v>#DIV/0!</v>
      </c>
      <c r="G32" s="59" t="e">
        <f>E32/E31</f>
        <v>#DIV/0!</v>
      </c>
      <c r="H32" s="98" t="e">
        <f t="shared" si="17"/>
        <v>#DIV/0!</v>
      </c>
      <c r="I32" s="101" t="e">
        <f t="shared" si="18"/>
        <v>#DIV/0!</v>
      </c>
      <c r="J32" s="5"/>
      <c r="K32" s="25"/>
      <c r="L32" s="26"/>
      <c r="M32" s="59" t="e">
        <f>K32/K31</f>
        <v>#DIV/0!</v>
      </c>
      <c r="N32" s="59" t="e">
        <f>L32/L31</f>
        <v>#DIV/0!</v>
      </c>
      <c r="O32" s="98" t="e">
        <f t="shared" si="19"/>
        <v>#DIV/0!</v>
      </c>
      <c r="P32" s="101" t="e">
        <f t="shared" si="20"/>
        <v>#DIV/0!</v>
      </c>
      <c r="Q32" s="57"/>
      <c r="R32" s="30" t="e">
        <f t="shared" si="21"/>
        <v>#DIV/0!</v>
      </c>
      <c r="S32" s="77" t="e">
        <f t="shared" si="22"/>
        <v>#DIV/0!</v>
      </c>
      <c r="T32" s="62" t="e">
        <f t="shared" si="23"/>
        <v>#DIV/0!</v>
      </c>
    </row>
    <row r="33" spans="1:20" ht="24" customHeight="1" thickBot="1" x14ac:dyDescent="0.3">
      <c r="A33" s="94" t="s">
        <v>47</v>
      </c>
      <c r="B33" s="87"/>
      <c r="C33" s="88"/>
      <c r="D33" s="95"/>
      <c r="E33" s="96">
        <f>E34+E35</f>
        <v>0</v>
      </c>
      <c r="F33" s="56" t="e">
        <f>D33/D31</f>
        <v>#DIV/0!</v>
      </c>
      <c r="G33" s="56" t="e">
        <f>E33/E31</f>
        <v>#DIV/0!</v>
      </c>
      <c r="H33" s="99" t="e">
        <f t="shared" si="17"/>
        <v>#DIV/0!</v>
      </c>
      <c r="I33" s="102" t="e">
        <f t="shared" si="18"/>
        <v>#DIV/0!</v>
      </c>
      <c r="J33" s="5"/>
      <c r="K33" s="95"/>
      <c r="L33" s="96">
        <f>L34+L35</f>
        <v>0</v>
      </c>
      <c r="M33" s="56" t="e">
        <f>K33/K31</f>
        <v>#DIV/0!</v>
      </c>
      <c r="N33" s="56" t="e">
        <f>L33/L31</f>
        <v>#DIV/0!</v>
      </c>
      <c r="O33" s="99" t="e">
        <f t="shared" si="19"/>
        <v>#DIV/0!</v>
      </c>
      <c r="P33" s="102" t="e">
        <f t="shared" si="20"/>
        <v>#DIV/0!</v>
      </c>
      <c r="Q33" s="57"/>
      <c r="R33" s="30" t="e">
        <f t="shared" si="21"/>
        <v>#DIV/0!</v>
      </c>
      <c r="S33" s="77" t="e">
        <f t="shared" si="22"/>
        <v>#DIV/0!</v>
      </c>
      <c r="T33" s="62" t="e">
        <f t="shared" si="23"/>
        <v>#DIV/0!</v>
      </c>
    </row>
    <row r="34" spans="1:20" ht="24" customHeight="1" x14ac:dyDescent="0.25">
      <c r="A34" s="58"/>
      <c r="B34" s="91" t="s">
        <v>46</v>
      </c>
      <c r="C34" s="1"/>
      <c r="D34" s="25"/>
      <c r="E34" s="26"/>
      <c r="F34" s="4"/>
      <c r="G34" s="4" t="e">
        <f>E34/E33</f>
        <v>#DIV/0!</v>
      </c>
      <c r="H34" s="103" t="e">
        <f t="shared" si="17"/>
        <v>#DIV/0!</v>
      </c>
      <c r="I34" s="104" t="e">
        <f t="shared" si="18"/>
        <v>#DIV/0!</v>
      </c>
      <c r="J34" s="1"/>
      <c r="K34" s="25"/>
      <c r="L34" s="26"/>
      <c r="M34" s="4"/>
      <c r="N34" s="4" t="e">
        <f>L34/L33</f>
        <v>#DIV/0!</v>
      </c>
      <c r="O34" s="103" t="e">
        <f t="shared" si="19"/>
        <v>#DIV/0!</v>
      </c>
      <c r="P34" s="104" t="e">
        <f t="shared" si="20"/>
        <v>#DIV/0!</v>
      </c>
      <c r="Q34" s="8"/>
      <c r="R34" s="114" t="e">
        <f t="shared" si="21"/>
        <v>#DIV/0!</v>
      </c>
      <c r="S34" s="115" t="e">
        <f t="shared" si="22"/>
        <v>#DIV/0!</v>
      </c>
      <c r="T34" s="116" t="e">
        <f t="shared" si="23"/>
        <v>#DIV/0!</v>
      </c>
    </row>
    <row r="35" spans="1:20" ht="24" customHeight="1" thickBot="1" x14ac:dyDescent="0.3">
      <c r="A35" s="58"/>
      <c r="B35" s="91" t="s">
        <v>49</v>
      </c>
      <c r="C35" s="1"/>
      <c r="D35" s="25"/>
      <c r="E35" s="26"/>
      <c r="F35" s="4" t="e">
        <f>D35/D33</f>
        <v>#DIV/0!</v>
      </c>
      <c r="G35" s="4" t="e">
        <f>E35/E33</f>
        <v>#DIV/0!</v>
      </c>
      <c r="H35" s="103" t="e">
        <f t="shared" si="17"/>
        <v>#DIV/0!</v>
      </c>
      <c r="I35" s="104" t="e">
        <f t="shared" si="18"/>
        <v>#DIV/0!</v>
      </c>
      <c r="J35" s="1"/>
      <c r="K35" s="25"/>
      <c r="L35" s="26"/>
      <c r="M35" s="4" t="e">
        <f>K35/K33</f>
        <v>#DIV/0!</v>
      </c>
      <c r="N35" s="4" t="e">
        <f>L35/L33</f>
        <v>#DIV/0!</v>
      </c>
      <c r="O35" s="103" t="e">
        <f t="shared" si="19"/>
        <v>#DIV/0!</v>
      </c>
      <c r="P35" s="104" t="e">
        <f t="shared" si="20"/>
        <v>#DIV/0!</v>
      </c>
      <c r="Q35" s="8"/>
      <c r="R35" s="80" t="e">
        <f t="shared" si="21"/>
        <v>#DIV/0!</v>
      </c>
      <c r="S35" s="77" t="e">
        <f t="shared" si="22"/>
        <v>#DIV/0!</v>
      </c>
      <c r="T35" s="81" t="e">
        <f t="shared" si="23"/>
        <v>#DIV/0!</v>
      </c>
    </row>
    <row r="36" spans="1:20" ht="24" customHeight="1" thickBot="1" x14ac:dyDescent="0.3">
      <c r="A36" s="89" t="s">
        <v>12</v>
      </c>
      <c r="B36" s="86"/>
      <c r="C36" s="19"/>
      <c r="D36" s="23">
        <f>D26+D31</f>
        <v>0</v>
      </c>
      <c r="E36" s="24">
        <f>E26+E31</f>
        <v>0</v>
      </c>
      <c r="F36" s="20" t="e">
        <f>F26+F31</f>
        <v>#DIV/0!</v>
      </c>
      <c r="G36" s="20" t="e">
        <f>G26+G31</f>
        <v>#DIV/0!</v>
      </c>
      <c r="H36" s="97" t="e">
        <f t="shared" si="17"/>
        <v>#DIV/0!</v>
      </c>
      <c r="I36" s="100" t="e">
        <f t="shared" si="18"/>
        <v>#DIV/0!</v>
      </c>
      <c r="J36" s="12"/>
      <c r="K36" s="23">
        <v>82914.689000000057</v>
      </c>
      <c r="L36" s="24">
        <v>95555.57299999996</v>
      </c>
      <c r="M36" s="20">
        <f>M26+M31</f>
        <v>0</v>
      </c>
      <c r="N36" s="20">
        <f>N26+N31</f>
        <v>0</v>
      </c>
      <c r="O36" s="97">
        <f t="shared" si="19"/>
        <v>0.15245650864106713</v>
      </c>
      <c r="P36" s="100" t="e">
        <f t="shared" si="20"/>
        <v>#DIV/0!</v>
      </c>
      <c r="Q36" s="8"/>
      <c r="R36" s="30" t="e">
        <f t="shared" si="21"/>
        <v>#DIV/0!</v>
      </c>
      <c r="S36" s="77" t="e">
        <f t="shared" si="22"/>
        <v>#DIV/0!</v>
      </c>
      <c r="T36" s="62" t="e">
        <f t="shared" si="23"/>
        <v>#DIV/0!</v>
      </c>
    </row>
    <row r="37" spans="1:20" ht="24" customHeight="1" x14ac:dyDescent="0.25">
      <c r="A37" s="90" t="s">
        <v>48</v>
      </c>
      <c r="B37" s="5"/>
      <c r="C37" s="1"/>
      <c r="D37" s="25">
        <f t="shared" ref="D37:E37" si="24">D27+D32</f>
        <v>0</v>
      </c>
      <c r="E37" s="26">
        <f t="shared" si="24"/>
        <v>0</v>
      </c>
      <c r="F37" s="59" t="e">
        <f>D37/D36</f>
        <v>#DIV/0!</v>
      </c>
      <c r="G37" s="59" t="e">
        <f>E37/E36</f>
        <v>#DIV/0!</v>
      </c>
      <c r="H37" s="98" t="e">
        <f t="shared" si="17"/>
        <v>#DIV/0!</v>
      </c>
      <c r="I37" s="101" t="e">
        <f t="shared" si="18"/>
        <v>#DIV/0!</v>
      </c>
      <c r="J37" s="5"/>
      <c r="K37" s="25">
        <f t="shared" ref="K37:L37" si="25">K27+K32</f>
        <v>0</v>
      </c>
      <c r="L37" s="26">
        <f t="shared" si="25"/>
        <v>0</v>
      </c>
      <c r="M37" s="59">
        <f>K37/K36</f>
        <v>0</v>
      </c>
      <c r="N37" s="59">
        <f>L37/L36</f>
        <v>0</v>
      </c>
      <c r="O37" s="98" t="e">
        <f t="shared" si="19"/>
        <v>#DIV/0!</v>
      </c>
      <c r="P37" s="101" t="e">
        <f t="shared" si="20"/>
        <v>#DIV/0!</v>
      </c>
      <c r="Q37" s="57"/>
      <c r="R37" s="117" t="e">
        <f t="shared" si="21"/>
        <v>#DIV/0!</v>
      </c>
      <c r="S37" s="118" t="e">
        <f t="shared" si="22"/>
        <v>#DIV/0!</v>
      </c>
      <c r="T37" s="119" t="e">
        <f t="shared" si="23"/>
        <v>#DIV/0!</v>
      </c>
    </row>
    <row r="38" spans="1:20" ht="24" customHeight="1" x14ac:dyDescent="0.25">
      <c r="A38" s="94" t="s">
        <v>47</v>
      </c>
      <c r="B38" s="87"/>
      <c r="C38" s="88"/>
      <c r="D38" s="95">
        <f t="shared" ref="D38:E38" si="26">D28+D33</f>
        <v>0</v>
      </c>
      <c r="E38" s="96">
        <f t="shared" si="26"/>
        <v>0</v>
      </c>
      <c r="F38" s="56" t="e">
        <f>D38/D36</f>
        <v>#DIV/0!</v>
      </c>
      <c r="G38" s="56" t="e">
        <f>E38/E36</f>
        <v>#DIV/0!</v>
      </c>
      <c r="H38" s="99" t="e">
        <f t="shared" si="17"/>
        <v>#DIV/0!</v>
      </c>
      <c r="I38" s="102" t="e">
        <f t="shared" si="18"/>
        <v>#DIV/0!</v>
      </c>
      <c r="J38" s="5"/>
      <c r="K38" s="95">
        <f t="shared" ref="K38:L38" si="27">K28+K33</f>
        <v>0</v>
      </c>
      <c r="L38" s="96">
        <f t="shared" si="27"/>
        <v>0</v>
      </c>
      <c r="M38" s="56">
        <f>K38/K36</f>
        <v>0</v>
      </c>
      <c r="N38" s="56">
        <f>L38/L36</f>
        <v>0</v>
      </c>
      <c r="O38" s="99" t="e">
        <f t="shared" si="19"/>
        <v>#DIV/0!</v>
      </c>
      <c r="P38" s="102" t="e">
        <f t="shared" si="20"/>
        <v>#DIV/0!</v>
      </c>
      <c r="Q38" s="57"/>
      <c r="R38" s="54" t="e">
        <f t="shared" si="21"/>
        <v>#DIV/0!</v>
      </c>
      <c r="S38" s="55" t="e">
        <f t="shared" si="22"/>
        <v>#DIV/0!</v>
      </c>
      <c r="T38" s="63" t="e">
        <f t="shared" si="23"/>
        <v>#DIV/0!</v>
      </c>
    </row>
    <row r="39" spans="1:20" ht="24" customHeight="1" x14ac:dyDescent="0.25">
      <c r="A39" s="58"/>
      <c r="B39" s="91" t="s">
        <v>46</v>
      </c>
      <c r="C39" s="1"/>
      <c r="D39" s="25">
        <f t="shared" ref="D39:E39" si="28">D29+D34</f>
        <v>0</v>
      </c>
      <c r="E39" s="26">
        <f t="shared" si="28"/>
        <v>0</v>
      </c>
      <c r="F39" s="4" t="e">
        <f>D39/D38</f>
        <v>#DIV/0!</v>
      </c>
      <c r="G39" s="4" t="e">
        <f>E39/E38</f>
        <v>#DIV/0!</v>
      </c>
      <c r="H39" s="103" t="e">
        <f t="shared" si="17"/>
        <v>#DIV/0!</v>
      </c>
      <c r="I39" s="104" t="e">
        <f t="shared" si="18"/>
        <v>#DIV/0!</v>
      </c>
      <c r="J39" s="1"/>
      <c r="K39" s="25">
        <f t="shared" ref="K39:L39" si="29">K29+K34</f>
        <v>0</v>
      </c>
      <c r="L39" s="26">
        <f t="shared" si="29"/>
        <v>0</v>
      </c>
      <c r="M39" s="4" t="e">
        <f>K39/K38</f>
        <v>#DIV/0!</v>
      </c>
      <c r="N39" s="4" t="e">
        <f>L39/L38</f>
        <v>#DIV/0!</v>
      </c>
      <c r="O39" s="103" t="e">
        <f t="shared" si="19"/>
        <v>#DIV/0!</v>
      </c>
      <c r="P39" s="104" t="e">
        <f t="shared" si="20"/>
        <v>#DIV/0!</v>
      </c>
      <c r="Q39" s="8"/>
      <c r="R39" s="105" t="e">
        <f t="shared" si="21"/>
        <v>#DIV/0!</v>
      </c>
      <c r="S39" s="106" t="e">
        <f t="shared" si="22"/>
        <v>#DIV/0!</v>
      </c>
      <c r="T39" s="107" t="e">
        <f t="shared" si="23"/>
        <v>#DIV/0!</v>
      </c>
    </row>
    <row r="40" spans="1:20" ht="24" customHeight="1" thickBot="1" x14ac:dyDescent="0.3">
      <c r="A40" s="92"/>
      <c r="B40" s="93" t="s">
        <v>49</v>
      </c>
      <c r="C40" s="16"/>
      <c r="D40" s="27">
        <f t="shared" ref="D40:E40" si="30">D30+D35</f>
        <v>0</v>
      </c>
      <c r="E40" s="28">
        <f t="shared" si="30"/>
        <v>0</v>
      </c>
      <c r="F40" s="17" t="e">
        <f>D40/D38</f>
        <v>#DIV/0!</v>
      </c>
      <c r="G40" s="17" t="e">
        <f>E40/E38</f>
        <v>#DIV/0!</v>
      </c>
      <c r="H40" s="112" t="e">
        <f t="shared" si="17"/>
        <v>#DIV/0!</v>
      </c>
      <c r="I40" s="113" t="e">
        <f t="shared" si="18"/>
        <v>#DIV/0!</v>
      </c>
      <c r="J40" s="1"/>
      <c r="K40" s="27">
        <f t="shared" ref="K40:L40" si="31">K30+K35</f>
        <v>0</v>
      </c>
      <c r="L40" s="28">
        <f t="shared" si="31"/>
        <v>0</v>
      </c>
      <c r="M40" s="17" t="e">
        <f>K40/K38</f>
        <v>#DIV/0!</v>
      </c>
      <c r="N40" s="17" t="e">
        <f>L40/L38</f>
        <v>#DIV/0!</v>
      </c>
      <c r="O40" s="112" t="e">
        <f t="shared" si="19"/>
        <v>#DIV/0!</v>
      </c>
      <c r="P40" s="113" t="e">
        <f t="shared" si="20"/>
        <v>#DIV/0!</v>
      </c>
      <c r="Q40" s="8"/>
      <c r="R40" s="80" t="e">
        <f t="shared" si="21"/>
        <v>#DIV/0!</v>
      </c>
      <c r="S40" s="77" t="e">
        <f t="shared" si="22"/>
        <v>#DIV/0!</v>
      </c>
      <c r="T40" s="81" t="e">
        <f t="shared" si="23"/>
        <v>#DIV/0!</v>
      </c>
    </row>
    <row r="41" spans="1:20" ht="24.75" customHeight="1" thickBot="1" x14ac:dyDescent="0.3"/>
    <row r="42" spans="1:20" ht="15" customHeight="1" x14ac:dyDescent="0.25">
      <c r="A42" s="440" t="s">
        <v>2</v>
      </c>
      <c r="B42" s="459"/>
      <c r="C42" s="459"/>
      <c r="D42" s="470" t="s">
        <v>1</v>
      </c>
      <c r="E42" s="479"/>
      <c r="F42" s="458" t="s">
        <v>13</v>
      </c>
      <c r="G42" s="458"/>
      <c r="H42" s="478" t="s">
        <v>36</v>
      </c>
      <c r="I42" s="479"/>
      <c r="J42" s="1"/>
      <c r="K42" s="470" t="s">
        <v>19</v>
      </c>
      <c r="L42" s="479"/>
      <c r="M42" s="458" t="s">
        <v>13</v>
      </c>
      <c r="N42" s="458"/>
      <c r="O42" s="478" t="s">
        <v>36</v>
      </c>
      <c r="P42" s="479"/>
      <c r="Q42" s="8"/>
      <c r="R42" s="470" t="s">
        <v>22</v>
      </c>
      <c r="S42" s="458"/>
      <c r="T42" s="111" t="s">
        <v>0</v>
      </c>
    </row>
    <row r="43" spans="1:20" ht="15" customHeight="1" x14ac:dyDescent="0.25">
      <c r="A43" s="460"/>
      <c r="B43" s="461"/>
      <c r="C43" s="461"/>
      <c r="D43" s="480" t="s">
        <v>44</v>
      </c>
      <c r="E43" s="481"/>
      <c r="F43" s="482" t="str">
        <f>D43</f>
        <v>jan - mar</v>
      </c>
      <c r="G43" s="482"/>
      <c r="H43" s="480" t="str">
        <f>F43</f>
        <v>jan - mar</v>
      </c>
      <c r="I43" s="481"/>
      <c r="J43" s="1"/>
      <c r="K43" s="480" t="str">
        <f>D43</f>
        <v>jan - mar</v>
      </c>
      <c r="L43" s="481"/>
      <c r="M43" s="482" t="str">
        <f>D43</f>
        <v>jan - mar</v>
      </c>
      <c r="N43" s="482"/>
      <c r="O43" s="480" t="str">
        <f>D43</f>
        <v>jan - mar</v>
      </c>
      <c r="P43" s="481"/>
      <c r="Q43" s="8"/>
      <c r="R43" s="480" t="str">
        <f>D43</f>
        <v>jan - mar</v>
      </c>
      <c r="S43" s="482"/>
      <c r="T43" s="109" t="s">
        <v>37</v>
      </c>
    </row>
    <row r="44" spans="1:20" ht="15.75" customHeight="1" thickBot="1" x14ac:dyDescent="0.3">
      <c r="A44" s="460"/>
      <c r="B44" s="461"/>
      <c r="C44" s="461"/>
      <c r="D44" s="108">
        <v>2016</v>
      </c>
      <c r="E44" s="109">
        <v>2017</v>
      </c>
      <c r="F44" s="110">
        <f>D44</f>
        <v>2016</v>
      </c>
      <c r="G44" s="110">
        <f>E44</f>
        <v>2017</v>
      </c>
      <c r="H44" s="108" t="s">
        <v>1</v>
      </c>
      <c r="I44" s="109" t="s">
        <v>14</v>
      </c>
      <c r="J44" s="1"/>
      <c r="K44" s="108">
        <f>D44</f>
        <v>2016</v>
      </c>
      <c r="L44" s="109">
        <f>E44</f>
        <v>2017</v>
      </c>
      <c r="M44" s="110">
        <f>F44</f>
        <v>2016</v>
      </c>
      <c r="N44" s="109">
        <f>G44</f>
        <v>2017</v>
      </c>
      <c r="O44" s="110">
        <v>1000</v>
      </c>
      <c r="P44" s="109" t="s">
        <v>14</v>
      </c>
      <c r="Q44" s="8"/>
      <c r="R44" s="108">
        <f>D44</f>
        <v>2016</v>
      </c>
      <c r="S44" s="110">
        <f>E44</f>
        <v>2017</v>
      </c>
      <c r="T44" s="109" t="s">
        <v>23</v>
      </c>
    </row>
    <row r="45" spans="1:20" ht="24" customHeight="1" thickBot="1" x14ac:dyDescent="0.3">
      <c r="A45" s="89" t="s">
        <v>29</v>
      </c>
      <c r="B45" s="86"/>
      <c r="C45" s="19"/>
      <c r="D45" s="23"/>
      <c r="E45" s="24"/>
      <c r="F45" s="20" t="e">
        <f>D45/D55</f>
        <v>#DIV/0!</v>
      </c>
      <c r="G45" s="20" t="e">
        <f>E45/E55</f>
        <v>#DIV/0!</v>
      </c>
      <c r="H45" s="97" t="e">
        <f t="shared" ref="H45:H59" si="32">(E45-D45)/D45</f>
        <v>#DIV/0!</v>
      </c>
      <c r="I45" s="100" t="e">
        <f t="shared" ref="I45:I59" si="33">(G45-F45)/F45</f>
        <v>#DIV/0!</v>
      </c>
      <c r="J45" s="12"/>
      <c r="K45" s="23"/>
      <c r="L45" s="24"/>
      <c r="M45" s="20">
        <f>K45/K55</f>
        <v>0</v>
      </c>
      <c r="N45" s="20">
        <f>L45/L55</f>
        <v>0</v>
      </c>
      <c r="O45" s="97" t="e">
        <f t="shared" ref="O45:O59" si="34">(L45-K45)/K45</f>
        <v>#DIV/0!</v>
      </c>
      <c r="P45" s="100" t="e">
        <f t="shared" ref="P45:P59" si="35">(N45-M45)/M45</f>
        <v>#DIV/0!</v>
      </c>
      <c r="Q45" s="52"/>
      <c r="R45" s="30" t="e">
        <f>(K45/D45)*10</f>
        <v>#DIV/0!</v>
      </c>
      <c r="S45" s="77" t="e">
        <f>(L45/E45)*10</f>
        <v>#DIV/0!</v>
      </c>
      <c r="T45" s="62" t="e">
        <f>(S45-R45)/R45</f>
        <v>#DIV/0!</v>
      </c>
    </row>
    <row r="46" spans="1:20" ht="24" customHeight="1" x14ac:dyDescent="0.25">
      <c r="A46" s="90" t="s">
        <v>48</v>
      </c>
      <c r="B46" s="5"/>
      <c r="C46" s="1"/>
      <c r="D46" s="25"/>
      <c r="E46" s="26"/>
      <c r="F46" s="59" t="e">
        <f>D46/D45</f>
        <v>#DIV/0!</v>
      </c>
      <c r="G46" s="59" t="e">
        <f>E46/E45</f>
        <v>#DIV/0!</v>
      </c>
      <c r="H46" s="98" t="e">
        <f t="shared" si="32"/>
        <v>#DIV/0!</v>
      </c>
      <c r="I46" s="101" t="e">
        <f t="shared" si="33"/>
        <v>#DIV/0!</v>
      </c>
      <c r="J46" s="5"/>
      <c r="K46" s="25"/>
      <c r="L46" s="26"/>
      <c r="M46" s="59" t="e">
        <f>K46/K45</f>
        <v>#DIV/0!</v>
      </c>
      <c r="N46" s="59" t="e">
        <f>L46/L45</f>
        <v>#DIV/0!</v>
      </c>
      <c r="O46" s="98" t="e">
        <f t="shared" si="34"/>
        <v>#DIV/0!</v>
      </c>
      <c r="P46" s="101" t="e">
        <f t="shared" si="35"/>
        <v>#DIV/0!</v>
      </c>
      <c r="Q46" s="57"/>
      <c r="R46" s="33" t="e">
        <f t="shared" ref="R46:R59" si="36">(K46/D46)*10</f>
        <v>#DIV/0!</v>
      </c>
      <c r="S46" s="34" t="e">
        <f t="shared" ref="S46:S59" si="37">(L46/E46)*10</f>
        <v>#DIV/0!</v>
      </c>
      <c r="T46" s="61" t="e">
        <f t="shared" ref="T46:T59" si="38">(S46-R46)/R46</f>
        <v>#DIV/0!</v>
      </c>
    </row>
    <row r="47" spans="1:20" ht="24" customHeight="1" x14ac:dyDescent="0.25">
      <c r="A47" s="94" t="s">
        <v>47</v>
      </c>
      <c r="B47" s="87"/>
      <c r="C47" s="88"/>
      <c r="D47" s="95"/>
      <c r="E47" s="96">
        <f>E48+E49</f>
        <v>0</v>
      </c>
      <c r="F47" s="56" t="e">
        <f>D47/D45</f>
        <v>#DIV/0!</v>
      </c>
      <c r="G47" s="56" t="e">
        <f>E47/E45</f>
        <v>#DIV/0!</v>
      </c>
      <c r="H47" s="99" t="e">
        <f t="shared" si="32"/>
        <v>#DIV/0!</v>
      </c>
      <c r="I47" s="102" t="e">
        <f t="shared" si="33"/>
        <v>#DIV/0!</v>
      </c>
      <c r="J47" s="5"/>
      <c r="K47" s="95"/>
      <c r="L47" s="96">
        <f>L48+L49</f>
        <v>0</v>
      </c>
      <c r="M47" s="56" t="e">
        <f>K47/K45</f>
        <v>#DIV/0!</v>
      </c>
      <c r="N47" s="56" t="e">
        <f>L47/L45</f>
        <v>#DIV/0!</v>
      </c>
      <c r="O47" s="99" t="e">
        <f t="shared" si="34"/>
        <v>#DIV/0!</v>
      </c>
      <c r="P47" s="102" t="e">
        <f t="shared" si="35"/>
        <v>#DIV/0!</v>
      </c>
      <c r="Q47" s="57"/>
      <c r="R47" s="78" t="e">
        <f t="shared" si="36"/>
        <v>#DIV/0!</v>
      </c>
      <c r="S47" s="79" t="e">
        <f t="shared" si="37"/>
        <v>#DIV/0!</v>
      </c>
      <c r="T47" s="63" t="e">
        <f t="shared" si="38"/>
        <v>#DIV/0!</v>
      </c>
    </row>
    <row r="48" spans="1:20" ht="24" customHeight="1" x14ac:dyDescent="0.25">
      <c r="A48" s="58"/>
      <c r="B48" s="91" t="s">
        <v>46</v>
      </c>
      <c r="C48" s="1"/>
      <c r="D48" s="25"/>
      <c r="E48" s="26"/>
      <c r="F48" s="59"/>
      <c r="G48" s="59" t="e">
        <f>E48/E47</f>
        <v>#DIV/0!</v>
      </c>
      <c r="H48" s="103" t="e">
        <f t="shared" si="32"/>
        <v>#DIV/0!</v>
      </c>
      <c r="I48" s="104" t="e">
        <f t="shared" si="33"/>
        <v>#DIV/0!</v>
      </c>
      <c r="J48" s="5"/>
      <c r="K48" s="25"/>
      <c r="L48" s="26"/>
      <c r="M48" s="59"/>
      <c r="N48" s="59" t="e">
        <f>L48/L47</f>
        <v>#DIV/0!</v>
      </c>
      <c r="O48" s="103" t="e">
        <f t="shared" si="34"/>
        <v>#DIV/0!</v>
      </c>
      <c r="P48" s="104" t="e">
        <f t="shared" si="35"/>
        <v>#DIV/0!</v>
      </c>
      <c r="Q48" s="57"/>
      <c r="R48" s="105" t="e">
        <f t="shared" si="36"/>
        <v>#DIV/0!</v>
      </c>
      <c r="S48" s="106" t="e">
        <f t="shared" si="37"/>
        <v>#DIV/0!</v>
      </c>
      <c r="T48" s="107" t="e">
        <f t="shared" si="38"/>
        <v>#DIV/0!</v>
      </c>
    </row>
    <row r="49" spans="1:20" ht="24" customHeight="1" thickBot="1" x14ac:dyDescent="0.3">
      <c r="A49" s="58"/>
      <c r="B49" s="91" t="s">
        <v>49</v>
      </c>
      <c r="C49" s="1"/>
      <c r="D49" s="25"/>
      <c r="E49" s="26"/>
      <c r="F49" s="59" t="e">
        <f>D49/D47</f>
        <v>#DIV/0!</v>
      </c>
      <c r="G49" s="59" t="e">
        <f>E49/E47</f>
        <v>#DIV/0!</v>
      </c>
      <c r="H49" s="103" t="e">
        <f t="shared" si="32"/>
        <v>#DIV/0!</v>
      </c>
      <c r="I49" s="104" t="e">
        <f t="shared" si="33"/>
        <v>#DIV/0!</v>
      </c>
      <c r="J49" s="5"/>
      <c r="K49" s="25"/>
      <c r="L49" s="26"/>
      <c r="M49" s="59" t="e">
        <f>K49/K47</f>
        <v>#DIV/0!</v>
      </c>
      <c r="N49" s="59" t="e">
        <f>L49/L47</f>
        <v>#DIV/0!</v>
      </c>
      <c r="O49" s="103" t="e">
        <f t="shared" si="34"/>
        <v>#DIV/0!</v>
      </c>
      <c r="P49" s="104" t="e">
        <f t="shared" si="35"/>
        <v>#DIV/0!</v>
      </c>
      <c r="Q49" s="57"/>
      <c r="R49" s="80" t="e">
        <f t="shared" si="36"/>
        <v>#DIV/0!</v>
      </c>
      <c r="S49" s="77" t="e">
        <f t="shared" si="37"/>
        <v>#DIV/0!</v>
      </c>
      <c r="T49" s="81" t="e">
        <f t="shared" si="38"/>
        <v>#DIV/0!</v>
      </c>
    </row>
    <row r="50" spans="1:20" ht="24" customHeight="1" thickBot="1" x14ac:dyDescent="0.3">
      <c r="A50" s="89" t="s">
        <v>30</v>
      </c>
      <c r="B50" s="86"/>
      <c r="C50" s="19"/>
      <c r="D50" s="23"/>
      <c r="E50" s="24"/>
      <c r="F50" s="20" t="e">
        <f>D50/D55</f>
        <v>#DIV/0!</v>
      </c>
      <c r="G50" s="20" t="e">
        <f>E50/E55</f>
        <v>#DIV/0!</v>
      </c>
      <c r="H50" s="97" t="e">
        <f t="shared" si="32"/>
        <v>#DIV/0!</v>
      </c>
      <c r="I50" s="100" t="e">
        <f t="shared" si="33"/>
        <v>#DIV/0!</v>
      </c>
      <c r="J50" s="5"/>
      <c r="K50" s="23"/>
      <c r="L50" s="24"/>
      <c r="M50" s="20">
        <f>K50/K55</f>
        <v>0</v>
      </c>
      <c r="N50" s="20">
        <f>L50/L55</f>
        <v>0</v>
      </c>
      <c r="O50" s="97" t="e">
        <f t="shared" si="34"/>
        <v>#DIV/0!</v>
      </c>
      <c r="P50" s="100" t="e">
        <f t="shared" si="35"/>
        <v>#DIV/0!</v>
      </c>
      <c r="Q50" s="57"/>
      <c r="R50" s="30" t="e">
        <f t="shared" si="36"/>
        <v>#DIV/0!</v>
      </c>
      <c r="S50" s="77" t="e">
        <f t="shared" si="37"/>
        <v>#DIV/0!</v>
      </c>
      <c r="T50" s="62" t="e">
        <f t="shared" si="38"/>
        <v>#DIV/0!</v>
      </c>
    </row>
    <row r="51" spans="1:20" ht="24" customHeight="1" thickBot="1" x14ac:dyDescent="0.3">
      <c r="A51" s="90" t="s">
        <v>48</v>
      </c>
      <c r="B51" s="5"/>
      <c r="C51" s="1"/>
      <c r="D51" s="25"/>
      <c r="E51" s="26"/>
      <c r="F51" s="59" t="e">
        <f>D51/D50</f>
        <v>#DIV/0!</v>
      </c>
      <c r="G51" s="59" t="e">
        <f>E51/E50</f>
        <v>#DIV/0!</v>
      </c>
      <c r="H51" s="98" t="e">
        <f t="shared" si="32"/>
        <v>#DIV/0!</v>
      </c>
      <c r="I51" s="101" t="e">
        <f t="shared" si="33"/>
        <v>#DIV/0!</v>
      </c>
      <c r="J51" s="5"/>
      <c r="K51" s="25"/>
      <c r="L51" s="26"/>
      <c r="M51" s="59" t="e">
        <f>K51/K50</f>
        <v>#DIV/0!</v>
      </c>
      <c r="N51" s="59" t="e">
        <f>L51/L50</f>
        <v>#DIV/0!</v>
      </c>
      <c r="O51" s="98" t="e">
        <f t="shared" si="34"/>
        <v>#DIV/0!</v>
      </c>
      <c r="P51" s="101" t="e">
        <f t="shared" si="35"/>
        <v>#DIV/0!</v>
      </c>
      <c r="Q51" s="57"/>
      <c r="R51" s="30" t="e">
        <f t="shared" si="36"/>
        <v>#DIV/0!</v>
      </c>
      <c r="S51" s="77" t="e">
        <f t="shared" si="37"/>
        <v>#DIV/0!</v>
      </c>
      <c r="T51" s="62" t="e">
        <f t="shared" si="38"/>
        <v>#DIV/0!</v>
      </c>
    </row>
    <row r="52" spans="1:20" ht="24" customHeight="1" thickBot="1" x14ac:dyDescent="0.3">
      <c r="A52" s="94" t="s">
        <v>47</v>
      </c>
      <c r="B52" s="87"/>
      <c r="C52" s="88"/>
      <c r="D52" s="95"/>
      <c r="E52" s="96">
        <f>E53+E54</f>
        <v>0</v>
      </c>
      <c r="F52" s="56" t="e">
        <f>D52/D50</f>
        <v>#DIV/0!</v>
      </c>
      <c r="G52" s="56" t="e">
        <f>E52/E50</f>
        <v>#DIV/0!</v>
      </c>
      <c r="H52" s="99" t="e">
        <f t="shared" si="32"/>
        <v>#DIV/0!</v>
      </c>
      <c r="I52" s="102" t="e">
        <f t="shared" si="33"/>
        <v>#DIV/0!</v>
      </c>
      <c r="J52" s="5"/>
      <c r="K52" s="95"/>
      <c r="L52" s="96">
        <f>L53+L54</f>
        <v>0</v>
      </c>
      <c r="M52" s="56" t="e">
        <f>K52/K50</f>
        <v>#DIV/0!</v>
      </c>
      <c r="N52" s="56" t="e">
        <f>L52/L50</f>
        <v>#DIV/0!</v>
      </c>
      <c r="O52" s="99" t="e">
        <f t="shared" si="34"/>
        <v>#DIV/0!</v>
      </c>
      <c r="P52" s="102" t="e">
        <f t="shared" si="35"/>
        <v>#DIV/0!</v>
      </c>
      <c r="Q52" s="57"/>
      <c r="R52" s="30" t="e">
        <f t="shared" si="36"/>
        <v>#DIV/0!</v>
      </c>
      <c r="S52" s="77" t="e">
        <f t="shared" si="37"/>
        <v>#DIV/0!</v>
      </c>
      <c r="T52" s="62" t="e">
        <f t="shared" si="38"/>
        <v>#DIV/0!</v>
      </c>
    </row>
    <row r="53" spans="1:20" ht="24" customHeight="1" x14ac:dyDescent="0.25">
      <c r="A53" s="58"/>
      <c r="B53" s="91" t="s">
        <v>46</v>
      </c>
      <c r="C53" s="1"/>
      <c r="D53" s="25"/>
      <c r="E53" s="26"/>
      <c r="F53" s="4"/>
      <c r="G53" s="4" t="e">
        <f>E53/E52</f>
        <v>#DIV/0!</v>
      </c>
      <c r="H53" s="103" t="e">
        <f t="shared" si="32"/>
        <v>#DIV/0!</v>
      </c>
      <c r="I53" s="104" t="e">
        <f t="shared" si="33"/>
        <v>#DIV/0!</v>
      </c>
      <c r="J53" s="1"/>
      <c r="K53" s="25"/>
      <c r="L53" s="26"/>
      <c r="M53" s="4"/>
      <c r="N53" s="4" t="e">
        <f>L53/L52</f>
        <v>#DIV/0!</v>
      </c>
      <c r="O53" s="103" t="e">
        <f t="shared" si="34"/>
        <v>#DIV/0!</v>
      </c>
      <c r="P53" s="104" t="e">
        <f t="shared" si="35"/>
        <v>#DIV/0!</v>
      </c>
      <c r="Q53" s="8"/>
      <c r="R53" s="114" t="e">
        <f t="shared" si="36"/>
        <v>#DIV/0!</v>
      </c>
      <c r="S53" s="115" t="e">
        <f t="shared" si="37"/>
        <v>#DIV/0!</v>
      </c>
      <c r="T53" s="116" t="e">
        <f t="shared" si="38"/>
        <v>#DIV/0!</v>
      </c>
    </row>
    <row r="54" spans="1:20" ht="24" customHeight="1" thickBot="1" x14ac:dyDescent="0.3">
      <c r="A54" s="58"/>
      <c r="B54" s="91" t="s">
        <v>49</v>
      </c>
      <c r="C54" s="1"/>
      <c r="D54" s="25"/>
      <c r="E54" s="26"/>
      <c r="F54" s="4" t="e">
        <f>D54/D52</f>
        <v>#DIV/0!</v>
      </c>
      <c r="G54" s="4" t="e">
        <f>E54/E52</f>
        <v>#DIV/0!</v>
      </c>
      <c r="H54" s="103" t="e">
        <f t="shared" si="32"/>
        <v>#DIV/0!</v>
      </c>
      <c r="I54" s="104" t="e">
        <f t="shared" si="33"/>
        <v>#DIV/0!</v>
      </c>
      <c r="J54" s="1"/>
      <c r="K54" s="25"/>
      <c r="L54" s="26"/>
      <c r="M54" s="4" t="e">
        <f>K54/K52</f>
        <v>#DIV/0!</v>
      </c>
      <c r="N54" s="4" t="e">
        <f>L54/L52</f>
        <v>#DIV/0!</v>
      </c>
      <c r="O54" s="103" t="e">
        <f t="shared" si="34"/>
        <v>#DIV/0!</v>
      </c>
      <c r="P54" s="104" t="e">
        <f t="shared" si="35"/>
        <v>#DIV/0!</v>
      </c>
      <c r="Q54" s="8"/>
      <c r="R54" s="80" t="e">
        <f t="shared" si="36"/>
        <v>#DIV/0!</v>
      </c>
      <c r="S54" s="77" t="e">
        <f t="shared" si="37"/>
        <v>#DIV/0!</v>
      </c>
      <c r="T54" s="81" t="e">
        <f t="shared" si="38"/>
        <v>#DIV/0!</v>
      </c>
    </row>
    <row r="55" spans="1:20" ht="24" customHeight="1" thickBot="1" x14ac:dyDescent="0.3">
      <c r="A55" s="89" t="s">
        <v>12</v>
      </c>
      <c r="B55" s="86"/>
      <c r="C55" s="19"/>
      <c r="D55" s="23">
        <f>D45+D50</f>
        <v>0</v>
      </c>
      <c r="E55" s="24">
        <f>E45+E50</f>
        <v>0</v>
      </c>
      <c r="F55" s="20" t="e">
        <f>F45+F50</f>
        <v>#DIV/0!</v>
      </c>
      <c r="G55" s="20" t="e">
        <f>G45+G50</f>
        <v>#DIV/0!</v>
      </c>
      <c r="H55" s="97" t="e">
        <f t="shared" si="32"/>
        <v>#DIV/0!</v>
      </c>
      <c r="I55" s="100" t="e">
        <f t="shared" si="33"/>
        <v>#DIV/0!</v>
      </c>
      <c r="J55" s="12"/>
      <c r="K55" s="23">
        <v>82914.689000000057</v>
      </c>
      <c r="L55" s="24">
        <v>95555.57299999996</v>
      </c>
      <c r="M55" s="20">
        <f>M45+M50</f>
        <v>0</v>
      </c>
      <c r="N55" s="20">
        <f>N45+N50</f>
        <v>0</v>
      </c>
      <c r="O55" s="97">
        <f t="shared" si="34"/>
        <v>0.15245650864106713</v>
      </c>
      <c r="P55" s="100" t="e">
        <f t="shared" si="35"/>
        <v>#DIV/0!</v>
      </c>
      <c r="Q55" s="8"/>
      <c r="R55" s="30" t="e">
        <f t="shared" si="36"/>
        <v>#DIV/0!</v>
      </c>
      <c r="S55" s="77" t="e">
        <f t="shared" si="37"/>
        <v>#DIV/0!</v>
      </c>
      <c r="T55" s="62" t="e">
        <f t="shared" si="38"/>
        <v>#DIV/0!</v>
      </c>
    </row>
    <row r="56" spans="1:20" ht="24" customHeight="1" x14ac:dyDescent="0.25">
      <c r="A56" s="90" t="s">
        <v>48</v>
      </c>
      <c r="B56" s="5"/>
      <c r="C56" s="1"/>
      <c r="D56" s="25">
        <f t="shared" ref="D56:E56" si="39">D46+D51</f>
        <v>0</v>
      </c>
      <c r="E56" s="26">
        <f t="shared" si="39"/>
        <v>0</v>
      </c>
      <c r="F56" s="59" t="e">
        <f>D56/D55</f>
        <v>#DIV/0!</v>
      </c>
      <c r="G56" s="59" t="e">
        <f>E56/E55</f>
        <v>#DIV/0!</v>
      </c>
      <c r="H56" s="98" t="e">
        <f t="shared" si="32"/>
        <v>#DIV/0!</v>
      </c>
      <c r="I56" s="101" t="e">
        <f t="shared" si="33"/>
        <v>#DIV/0!</v>
      </c>
      <c r="J56" s="5"/>
      <c r="K56" s="25">
        <f t="shared" ref="K56:L56" si="40">K46+K51</f>
        <v>0</v>
      </c>
      <c r="L56" s="26">
        <f t="shared" si="40"/>
        <v>0</v>
      </c>
      <c r="M56" s="59">
        <f>K56/K55</f>
        <v>0</v>
      </c>
      <c r="N56" s="59">
        <f>L56/L55</f>
        <v>0</v>
      </c>
      <c r="O56" s="98" t="e">
        <f t="shared" si="34"/>
        <v>#DIV/0!</v>
      </c>
      <c r="P56" s="101" t="e">
        <f t="shared" si="35"/>
        <v>#DIV/0!</v>
      </c>
      <c r="Q56" s="57"/>
      <c r="R56" s="117" t="e">
        <f t="shared" si="36"/>
        <v>#DIV/0!</v>
      </c>
      <c r="S56" s="118" t="e">
        <f t="shared" si="37"/>
        <v>#DIV/0!</v>
      </c>
      <c r="T56" s="119" t="e">
        <f t="shared" si="38"/>
        <v>#DIV/0!</v>
      </c>
    </row>
    <row r="57" spans="1:20" ht="24" customHeight="1" x14ac:dyDescent="0.25">
      <c r="A57" s="94" t="s">
        <v>47</v>
      </c>
      <c r="B57" s="87"/>
      <c r="C57" s="88"/>
      <c r="D57" s="95">
        <f t="shared" ref="D57:E57" si="41">D47+D52</f>
        <v>0</v>
      </c>
      <c r="E57" s="96">
        <f t="shared" si="41"/>
        <v>0</v>
      </c>
      <c r="F57" s="56" t="e">
        <f>D57/D55</f>
        <v>#DIV/0!</v>
      </c>
      <c r="G57" s="56" t="e">
        <f>E57/E55</f>
        <v>#DIV/0!</v>
      </c>
      <c r="H57" s="99" t="e">
        <f t="shared" si="32"/>
        <v>#DIV/0!</v>
      </c>
      <c r="I57" s="102" t="e">
        <f t="shared" si="33"/>
        <v>#DIV/0!</v>
      </c>
      <c r="J57" s="5"/>
      <c r="K57" s="95">
        <f t="shared" ref="K57:L57" si="42">K47+K52</f>
        <v>0</v>
      </c>
      <c r="L57" s="96">
        <f t="shared" si="42"/>
        <v>0</v>
      </c>
      <c r="M57" s="56">
        <f>K57/K55</f>
        <v>0</v>
      </c>
      <c r="N57" s="56">
        <f>L57/L55</f>
        <v>0</v>
      </c>
      <c r="O57" s="99" t="e">
        <f t="shared" si="34"/>
        <v>#DIV/0!</v>
      </c>
      <c r="P57" s="102" t="e">
        <f t="shared" si="35"/>
        <v>#DIV/0!</v>
      </c>
      <c r="Q57" s="57"/>
      <c r="R57" s="54" t="e">
        <f t="shared" si="36"/>
        <v>#DIV/0!</v>
      </c>
      <c r="S57" s="55" t="e">
        <f t="shared" si="37"/>
        <v>#DIV/0!</v>
      </c>
      <c r="T57" s="63" t="e">
        <f t="shared" si="38"/>
        <v>#DIV/0!</v>
      </c>
    </row>
    <row r="58" spans="1:20" ht="24" customHeight="1" x14ac:dyDescent="0.25">
      <c r="A58" s="58"/>
      <c r="B58" s="91" t="s">
        <v>46</v>
      </c>
      <c r="C58" s="1"/>
      <c r="D58" s="25">
        <f t="shared" ref="D58:E58" si="43">D48+D53</f>
        <v>0</v>
      </c>
      <c r="E58" s="26">
        <f t="shared" si="43"/>
        <v>0</v>
      </c>
      <c r="F58" s="4" t="e">
        <f>D58/D57</f>
        <v>#DIV/0!</v>
      </c>
      <c r="G58" s="4" t="e">
        <f>E58/E57</f>
        <v>#DIV/0!</v>
      </c>
      <c r="H58" s="103" t="e">
        <f t="shared" si="32"/>
        <v>#DIV/0!</v>
      </c>
      <c r="I58" s="104" t="e">
        <f t="shared" si="33"/>
        <v>#DIV/0!</v>
      </c>
      <c r="J58" s="1"/>
      <c r="K58" s="25">
        <f t="shared" ref="K58:L58" si="44">K48+K53</f>
        <v>0</v>
      </c>
      <c r="L58" s="26">
        <f t="shared" si="44"/>
        <v>0</v>
      </c>
      <c r="M58" s="4" t="e">
        <f>K58/K57</f>
        <v>#DIV/0!</v>
      </c>
      <c r="N58" s="4" t="e">
        <f>L58/L57</f>
        <v>#DIV/0!</v>
      </c>
      <c r="O58" s="103" t="e">
        <f t="shared" si="34"/>
        <v>#DIV/0!</v>
      </c>
      <c r="P58" s="104" t="e">
        <f t="shared" si="35"/>
        <v>#DIV/0!</v>
      </c>
      <c r="Q58" s="8"/>
      <c r="R58" s="105" t="e">
        <f t="shared" si="36"/>
        <v>#DIV/0!</v>
      </c>
      <c r="S58" s="106" t="e">
        <f t="shared" si="37"/>
        <v>#DIV/0!</v>
      </c>
      <c r="T58" s="107" t="e">
        <f t="shared" si="38"/>
        <v>#DIV/0!</v>
      </c>
    </row>
    <row r="59" spans="1:20" ht="24" customHeight="1" thickBot="1" x14ac:dyDescent="0.3">
      <c r="A59" s="92"/>
      <c r="B59" s="93" t="s">
        <v>49</v>
      </c>
      <c r="C59" s="16"/>
      <c r="D59" s="27">
        <f t="shared" ref="D59:E59" si="45">D49+D54</f>
        <v>0</v>
      </c>
      <c r="E59" s="28">
        <f t="shared" si="45"/>
        <v>0</v>
      </c>
      <c r="F59" s="17" t="e">
        <f>D59/D57</f>
        <v>#DIV/0!</v>
      </c>
      <c r="G59" s="17" t="e">
        <f>E59/E57</f>
        <v>#DIV/0!</v>
      </c>
      <c r="H59" s="112" t="e">
        <f t="shared" si="32"/>
        <v>#DIV/0!</v>
      </c>
      <c r="I59" s="113" t="e">
        <f t="shared" si="33"/>
        <v>#DIV/0!</v>
      </c>
      <c r="J59" s="1"/>
      <c r="K59" s="27">
        <f t="shared" ref="K59:L59" si="46">K49+K54</f>
        <v>0</v>
      </c>
      <c r="L59" s="28">
        <f t="shared" si="46"/>
        <v>0</v>
      </c>
      <c r="M59" s="17" t="e">
        <f>K59/K57</f>
        <v>#DIV/0!</v>
      </c>
      <c r="N59" s="17" t="e">
        <f>L59/L57</f>
        <v>#DIV/0!</v>
      </c>
      <c r="O59" s="112" t="e">
        <f t="shared" si="34"/>
        <v>#DIV/0!</v>
      </c>
      <c r="P59" s="113" t="e">
        <f t="shared" si="35"/>
        <v>#DIV/0!</v>
      </c>
      <c r="Q59" s="8"/>
      <c r="R59" s="80" t="e">
        <f t="shared" si="36"/>
        <v>#DIV/0!</v>
      </c>
      <c r="S59" s="77" t="e">
        <f t="shared" si="37"/>
        <v>#DIV/0!</v>
      </c>
      <c r="T59" s="81" t="e">
        <f t="shared" si="38"/>
        <v>#DIV/0!</v>
      </c>
    </row>
  </sheetData>
  <mergeCells count="45">
    <mergeCell ref="A4:C6"/>
    <mergeCell ref="D4:E4"/>
    <mergeCell ref="F4:G4"/>
    <mergeCell ref="H4:I4"/>
    <mergeCell ref="K4:L4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23:C25"/>
    <mergeCell ref="D23:E23"/>
    <mergeCell ref="F23:G23"/>
    <mergeCell ref="H23:I23"/>
    <mergeCell ref="K23:L23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42:C44"/>
    <mergeCell ref="D42:E42"/>
    <mergeCell ref="F42:G42"/>
    <mergeCell ref="H42:I42"/>
    <mergeCell ref="K42:L42"/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36"/>
  <sheetViews>
    <sheetView showGridLines="0" topLeftCell="C1" workbookViewId="0">
      <selection activeCell="S30" sqref="S30:T30"/>
    </sheetView>
  </sheetViews>
  <sheetFormatPr defaultRowHeight="15" x14ac:dyDescent="0.25"/>
  <cols>
    <col min="1" max="1" width="19.42578125" bestFit="1" customWidth="1"/>
    <col min="2" max="15" width="9.140625" style="50"/>
    <col min="16" max="16" width="18.5703125" customWidth="1"/>
    <col min="17" max="17" width="9.140625" customWidth="1"/>
    <col min="18" max="18" width="9.140625" style="50" customWidth="1"/>
    <col min="19" max="20" width="9.7109375" customWidth="1"/>
    <col min="260" max="260" width="19.42578125" bestFit="1" customWidth="1"/>
    <col min="270" max="270" width="18.5703125" customWidth="1"/>
    <col min="271" max="272" width="9.140625" customWidth="1"/>
    <col min="273" max="273" width="0" hidden="1" customWidth="1"/>
    <col min="274" max="275" width="9.85546875" customWidth="1"/>
    <col min="516" max="516" width="19.42578125" bestFit="1" customWidth="1"/>
    <col min="526" max="526" width="18.5703125" customWidth="1"/>
    <col min="527" max="528" width="9.140625" customWidth="1"/>
    <col min="529" max="529" width="0" hidden="1" customWidth="1"/>
    <col min="530" max="531" width="9.85546875" customWidth="1"/>
    <col min="772" max="772" width="19.42578125" bestFit="1" customWidth="1"/>
    <col min="782" max="782" width="18.5703125" customWidth="1"/>
    <col min="783" max="784" width="9.140625" customWidth="1"/>
    <col min="785" max="785" width="0" hidden="1" customWidth="1"/>
    <col min="786" max="787" width="9.85546875" customWidth="1"/>
    <col min="1028" max="1028" width="19.42578125" bestFit="1" customWidth="1"/>
    <col min="1038" max="1038" width="18.5703125" customWidth="1"/>
    <col min="1039" max="1040" width="9.140625" customWidth="1"/>
    <col min="1041" max="1041" width="0" hidden="1" customWidth="1"/>
    <col min="1042" max="1043" width="9.85546875" customWidth="1"/>
    <col min="1284" max="1284" width="19.42578125" bestFit="1" customWidth="1"/>
    <col min="1294" max="1294" width="18.5703125" customWidth="1"/>
    <col min="1295" max="1296" width="9.140625" customWidth="1"/>
    <col min="1297" max="1297" width="0" hidden="1" customWidth="1"/>
    <col min="1298" max="1299" width="9.85546875" customWidth="1"/>
    <col min="1540" max="1540" width="19.42578125" bestFit="1" customWidth="1"/>
    <col min="1550" max="1550" width="18.5703125" customWidth="1"/>
    <col min="1551" max="1552" width="9.140625" customWidth="1"/>
    <col min="1553" max="1553" width="0" hidden="1" customWidth="1"/>
    <col min="1554" max="1555" width="9.85546875" customWidth="1"/>
    <col min="1796" max="1796" width="19.42578125" bestFit="1" customWidth="1"/>
    <col min="1806" max="1806" width="18.5703125" customWidth="1"/>
    <col min="1807" max="1808" width="9.140625" customWidth="1"/>
    <col min="1809" max="1809" width="0" hidden="1" customWidth="1"/>
    <col min="1810" max="1811" width="9.85546875" customWidth="1"/>
    <col min="2052" max="2052" width="19.42578125" bestFit="1" customWidth="1"/>
    <col min="2062" max="2062" width="18.5703125" customWidth="1"/>
    <col min="2063" max="2064" width="9.140625" customWidth="1"/>
    <col min="2065" max="2065" width="0" hidden="1" customWidth="1"/>
    <col min="2066" max="2067" width="9.85546875" customWidth="1"/>
    <col min="2308" max="2308" width="19.42578125" bestFit="1" customWidth="1"/>
    <col min="2318" max="2318" width="18.5703125" customWidth="1"/>
    <col min="2319" max="2320" width="9.140625" customWidth="1"/>
    <col min="2321" max="2321" width="0" hidden="1" customWidth="1"/>
    <col min="2322" max="2323" width="9.85546875" customWidth="1"/>
    <col min="2564" max="2564" width="19.42578125" bestFit="1" customWidth="1"/>
    <col min="2574" max="2574" width="18.5703125" customWidth="1"/>
    <col min="2575" max="2576" width="9.140625" customWidth="1"/>
    <col min="2577" max="2577" width="0" hidden="1" customWidth="1"/>
    <col min="2578" max="2579" width="9.85546875" customWidth="1"/>
    <col min="2820" max="2820" width="19.42578125" bestFit="1" customWidth="1"/>
    <col min="2830" max="2830" width="18.5703125" customWidth="1"/>
    <col min="2831" max="2832" width="9.140625" customWidth="1"/>
    <col min="2833" max="2833" width="0" hidden="1" customWidth="1"/>
    <col min="2834" max="2835" width="9.85546875" customWidth="1"/>
    <col min="3076" max="3076" width="19.42578125" bestFit="1" customWidth="1"/>
    <col min="3086" max="3086" width="18.5703125" customWidth="1"/>
    <col min="3087" max="3088" width="9.140625" customWidth="1"/>
    <col min="3089" max="3089" width="0" hidden="1" customWidth="1"/>
    <col min="3090" max="3091" width="9.85546875" customWidth="1"/>
    <col min="3332" max="3332" width="19.42578125" bestFit="1" customWidth="1"/>
    <col min="3342" max="3342" width="18.5703125" customWidth="1"/>
    <col min="3343" max="3344" width="9.140625" customWidth="1"/>
    <col min="3345" max="3345" width="0" hidden="1" customWidth="1"/>
    <col min="3346" max="3347" width="9.85546875" customWidth="1"/>
    <col min="3588" max="3588" width="19.42578125" bestFit="1" customWidth="1"/>
    <col min="3598" max="3598" width="18.5703125" customWidth="1"/>
    <col min="3599" max="3600" width="9.140625" customWidth="1"/>
    <col min="3601" max="3601" width="0" hidden="1" customWidth="1"/>
    <col min="3602" max="3603" width="9.85546875" customWidth="1"/>
    <col min="3844" max="3844" width="19.42578125" bestFit="1" customWidth="1"/>
    <col min="3854" max="3854" width="18.5703125" customWidth="1"/>
    <col min="3855" max="3856" width="9.140625" customWidth="1"/>
    <col min="3857" max="3857" width="0" hidden="1" customWidth="1"/>
    <col min="3858" max="3859" width="9.85546875" customWidth="1"/>
    <col min="4100" max="4100" width="19.42578125" bestFit="1" customWidth="1"/>
    <col min="4110" max="4110" width="18.5703125" customWidth="1"/>
    <col min="4111" max="4112" width="9.140625" customWidth="1"/>
    <col min="4113" max="4113" width="0" hidden="1" customWidth="1"/>
    <col min="4114" max="4115" width="9.85546875" customWidth="1"/>
    <col min="4356" max="4356" width="19.42578125" bestFit="1" customWidth="1"/>
    <col min="4366" max="4366" width="18.5703125" customWidth="1"/>
    <col min="4367" max="4368" width="9.140625" customWidth="1"/>
    <col min="4369" max="4369" width="0" hidden="1" customWidth="1"/>
    <col min="4370" max="4371" width="9.85546875" customWidth="1"/>
    <col min="4612" max="4612" width="19.42578125" bestFit="1" customWidth="1"/>
    <col min="4622" max="4622" width="18.5703125" customWidth="1"/>
    <col min="4623" max="4624" width="9.140625" customWidth="1"/>
    <col min="4625" max="4625" width="0" hidden="1" customWidth="1"/>
    <col min="4626" max="4627" width="9.85546875" customWidth="1"/>
    <col min="4868" max="4868" width="19.42578125" bestFit="1" customWidth="1"/>
    <col min="4878" max="4878" width="18.5703125" customWidth="1"/>
    <col min="4879" max="4880" width="9.140625" customWidth="1"/>
    <col min="4881" max="4881" width="0" hidden="1" customWidth="1"/>
    <col min="4882" max="4883" width="9.85546875" customWidth="1"/>
    <col min="5124" max="5124" width="19.42578125" bestFit="1" customWidth="1"/>
    <col min="5134" max="5134" width="18.5703125" customWidth="1"/>
    <col min="5135" max="5136" width="9.140625" customWidth="1"/>
    <col min="5137" max="5137" width="0" hidden="1" customWidth="1"/>
    <col min="5138" max="5139" width="9.85546875" customWidth="1"/>
    <col min="5380" max="5380" width="19.42578125" bestFit="1" customWidth="1"/>
    <col min="5390" max="5390" width="18.5703125" customWidth="1"/>
    <col min="5391" max="5392" width="9.140625" customWidth="1"/>
    <col min="5393" max="5393" width="0" hidden="1" customWidth="1"/>
    <col min="5394" max="5395" width="9.85546875" customWidth="1"/>
    <col min="5636" max="5636" width="19.42578125" bestFit="1" customWidth="1"/>
    <col min="5646" max="5646" width="18.5703125" customWidth="1"/>
    <col min="5647" max="5648" width="9.140625" customWidth="1"/>
    <col min="5649" max="5649" width="0" hidden="1" customWidth="1"/>
    <col min="5650" max="5651" width="9.85546875" customWidth="1"/>
    <col min="5892" max="5892" width="19.42578125" bestFit="1" customWidth="1"/>
    <col min="5902" max="5902" width="18.5703125" customWidth="1"/>
    <col min="5903" max="5904" width="9.140625" customWidth="1"/>
    <col min="5905" max="5905" width="0" hidden="1" customWidth="1"/>
    <col min="5906" max="5907" width="9.85546875" customWidth="1"/>
    <col min="6148" max="6148" width="19.42578125" bestFit="1" customWidth="1"/>
    <col min="6158" max="6158" width="18.5703125" customWidth="1"/>
    <col min="6159" max="6160" width="9.140625" customWidth="1"/>
    <col min="6161" max="6161" width="0" hidden="1" customWidth="1"/>
    <col min="6162" max="6163" width="9.85546875" customWidth="1"/>
    <col min="6404" max="6404" width="19.42578125" bestFit="1" customWidth="1"/>
    <col min="6414" max="6414" width="18.5703125" customWidth="1"/>
    <col min="6415" max="6416" width="9.140625" customWidth="1"/>
    <col min="6417" max="6417" width="0" hidden="1" customWidth="1"/>
    <col min="6418" max="6419" width="9.85546875" customWidth="1"/>
    <col min="6660" max="6660" width="19.42578125" bestFit="1" customWidth="1"/>
    <col min="6670" max="6670" width="18.5703125" customWidth="1"/>
    <col min="6671" max="6672" width="9.140625" customWidth="1"/>
    <col min="6673" max="6673" width="0" hidden="1" customWidth="1"/>
    <col min="6674" max="6675" width="9.85546875" customWidth="1"/>
    <col min="6916" max="6916" width="19.42578125" bestFit="1" customWidth="1"/>
    <col min="6926" max="6926" width="18.5703125" customWidth="1"/>
    <col min="6927" max="6928" width="9.140625" customWidth="1"/>
    <col min="6929" max="6929" width="0" hidden="1" customWidth="1"/>
    <col min="6930" max="6931" width="9.85546875" customWidth="1"/>
    <col min="7172" max="7172" width="19.42578125" bestFit="1" customWidth="1"/>
    <col min="7182" max="7182" width="18.5703125" customWidth="1"/>
    <col min="7183" max="7184" width="9.140625" customWidth="1"/>
    <col min="7185" max="7185" width="0" hidden="1" customWidth="1"/>
    <col min="7186" max="7187" width="9.85546875" customWidth="1"/>
    <col min="7428" max="7428" width="19.42578125" bestFit="1" customWidth="1"/>
    <col min="7438" max="7438" width="18.5703125" customWidth="1"/>
    <col min="7439" max="7440" width="9.140625" customWidth="1"/>
    <col min="7441" max="7441" width="0" hidden="1" customWidth="1"/>
    <col min="7442" max="7443" width="9.85546875" customWidth="1"/>
    <col min="7684" max="7684" width="19.42578125" bestFit="1" customWidth="1"/>
    <col min="7694" max="7694" width="18.5703125" customWidth="1"/>
    <col min="7695" max="7696" width="9.140625" customWidth="1"/>
    <col min="7697" max="7697" width="0" hidden="1" customWidth="1"/>
    <col min="7698" max="7699" width="9.85546875" customWidth="1"/>
    <col min="7940" max="7940" width="19.42578125" bestFit="1" customWidth="1"/>
    <col min="7950" max="7950" width="18.5703125" customWidth="1"/>
    <col min="7951" max="7952" width="9.140625" customWidth="1"/>
    <col min="7953" max="7953" width="0" hidden="1" customWidth="1"/>
    <col min="7954" max="7955" width="9.85546875" customWidth="1"/>
    <col min="8196" max="8196" width="19.42578125" bestFit="1" customWidth="1"/>
    <col min="8206" max="8206" width="18.5703125" customWidth="1"/>
    <col min="8207" max="8208" width="9.140625" customWidth="1"/>
    <col min="8209" max="8209" width="0" hidden="1" customWidth="1"/>
    <col min="8210" max="8211" width="9.85546875" customWidth="1"/>
    <col min="8452" max="8452" width="19.42578125" bestFit="1" customWidth="1"/>
    <col min="8462" max="8462" width="18.5703125" customWidth="1"/>
    <col min="8463" max="8464" width="9.140625" customWidth="1"/>
    <col min="8465" max="8465" width="0" hidden="1" customWidth="1"/>
    <col min="8466" max="8467" width="9.85546875" customWidth="1"/>
    <col min="8708" max="8708" width="19.42578125" bestFit="1" customWidth="1"/>
    <col min="8718" max="8718" width="18.5703125" customWidth="1"/>
    <col min="8719" max="8720" width="9.140625" customWidth="1"/>
    <col min="8721" max="8721" width="0" hidden="1" customWidth="1"/>
    <col min="8722" max="8723" width="9.85546875" customWidth="1"/>
    <col min="8964" max="8964" width="19.42578125" bestFit="1" customWidth="1"/>
    <col min="8974" max="8974" width="18.5703125" customWidth="1"/>
    <col min="8975" max="8976" width="9.140625" customWidth="1"/>
    <col min="8977" max="8977" width="0" hidden="1" customWidth="1"/>
    <col min="8978" max="8979" width="9.85546875" customWidth="1"/>
    <col min="9220" max="9220" width="19.42578125" bestFit="1" customWidth="1"/>
    <col min="9230" max="9230" width="18.5703125" customWidth="1"/>
    <col min="9231" max="9232" width="9.140625" customWidth="1"/>
    <col min="9233" max="9233" width="0" hidden="1" customWidth="1"/>
    <col min="9234" max="9235" width="9.85546875" customWidth="1"/>
    <col min="9476" max="9476" width="19.42578125" bestFit="1" customWidth="1"/>
    <col min="9486" max="9486" width="18.5703125" customWidth="1"/>
    <col min="9487" max="9488" width="9.140625" customWidth="1"/>
    <col min="9489" max="9489" width="0" hidden="1" customWidth="1"/>
    <col min="9490" max="9491" width="9.85546875" customWidth="1"/>
    <col min="9732" max="9732" width="19.42578125" bestFit="1" customWidth="1"/>
    <col min="9742" max="9742" width="18.5703125" customWidth="1"/>
    <col min="9743" max="9744" width="9.140625" customWidth="1"/>
    <col min="9745" max="9745" width="0" hidden="1" customWidth="1"/>
    <col min="9746" max="9747" width="9.85546875" customWidth="1"/>
    <col min="9988" max="9988" width="19.42578125" bestFit="1" customWidth="1"/>
    <col min="9998" max="9998" width="18.5703125" customWidth="1"/>
    <col min="9999" max="10000" width="9.140625" customWidth="1"/>
    <col min="10001" max="10001" width="0" hidden="1" customWidth="1"/>
    <col min="10002" max="10003" width="9.85546875" customWidth="1"/>
    <col min="10244" max="10244" width="19.42578125" bestFit="1" customWidth="1"/>
    <col min="10254" max="10254" width="18.5703125" customWidth="1"/>
    <col min="10255" max="10256" width="9.140625" customWidth="1"/>
    <col min="10257" max="10257" width="0" hidden="1" customWidth="1"/>
    <col min="10258" max="10259" width="9.85546875" customWidth="1"/>
    <col min="10500" max="10500" width="19.42578125" bestFit="1" customWidth="1"/>
    <col min="10510" max="10510" width="18.5703125" customWidth="1"/>
    <col min="10511" max="10512" width="9.140625" customWidth="1"/>
    <col min="10513" max="10513" width="0" hidden="1" customWidth="1"/>
    <col min="10514" max="10515" width="9.85546875" customWidth="1"/>
    <col min="10756" max="10756" width="19.42578125" bestFit="1" customWidth="1"/>
    <col min="10766" max="10766" width="18.5703125" customWidth="1"/>
    <col min="10767" max="10768" width="9.140625" customWidth="1"/>
    <col min="10769" max="10769" width="0" hidden="1" customWidth="1"/>
    <col min="10770" max="10771" width="9.85546875" customWidth="1"/>
    <col min="11012" max="11012" width="19.42578125" bestFit="1" customWidth="1"/>
    <col min="11022" max="11022" width="18.5703125" customWidth="1"/>
    <col min="11023" max="11024" width="9.140625" customWidth="1"/>
    <col min="11025" max="11025" width="0" hidden="1" customWidth="1"/>
    <col min="11026" max="11027" width="9.85546875" customWidth="1"/>
    <col min="11268" max="11268" width="19.42578125" bestFit="1" customWidth="1"/>
    <col min="11278" max="11278" width="18.5703125" customWidth="1"/>
    <col min="11279" max="11280" width="9.140625" customWidth="1"/>
    <col min="11281" max="11281" width="0" hidden="1" customWidth="1"/>
    <col min="11282" max="11283" width="9.85546875" customWidth="1"/>
    <col min="11524" max="11524" width="19.42578125" bestFit="1" customWidth="1"/>
    <col min="11534" max="11534" width="18.5703125" customWidth="1"/>
    <col min="11535" max="11536" width="9.140625" customWidth="1"/>
    <col min="11537" max="11537" width="0" hidden="1" customWidth="1"/>
    <col min="11538" max="11539" width="9.85546875" customWidth="1"/>
    <col min="11780" max="11780" width="19.42578125" bestFit="1" customWidth="1"/>
    <col min="11790" max="11790" width="18.5703125" customWidth="1"/>
    <col min="11791" max="11792" width="9.140625" customWidth="1"/>
    <col min="11793" max="11793" width="0" hidden="1" customWidth="1"/>
    <col min="11794" max="11795" width="9.85546875" customWidth="1"/>
    <col min="12036" max="12036" width="19.42578125" bestFit="1" customWidth="1"/>
    <col min="12046" max="12046" width="18.5703125" customWidth="1"/>
    <col min="12047" max="12048" width="9.140625" customWidth="1"/>
    <col min="12049" max="12049" width="0" hidden="1" customWidth="1"/>
    <col min="12050" max="12051" width="9.85546875" customWidth="1"/>
    <col min="12292" max="12292" width="19.42578125" bestFit="1" customWidth="1"/>
    <col min="12302" max="12302" width="18.5703125" customWidth="1"/>
    <col min="12303" max="12304" width="9.140625" customWidth="1"/>
    <col min="12305" max="12305" width="0" hidden="1" customWidth="1"/>
    <col min="12306" max="12307" width="9.85546875" customWidth="1"/>
    <col min="12548" max="12548" width="19.42578125" bestFit="1" customWidth="1"/>
    <col min="12558" max="12558" width="18.5703125" customWidth="1"/>
    <col min="12559" max="12560" width="9.140625" customWidth="1"/>
    <col min="12561" max="12561" width="0" hidden="1" customWidth="1"/>
    <col min="12562" max="12563" width="9.85546875" customWidth="1"/>
    <col min="12804" max="12804" width="19.42578125" bestFit="1" customWidth="1"/>
    <col min="12814" max="12814" width="18.5703125" customWidth="1"/>
    <col min="12815" max="12816" width="9.140625" customWidth="1"/>
    <col min="12817" max="12817" width="0" hidden="1" customWidth="1"/>
    <col min="12818" max="12819" width="9.85546875" customWidth="1"/>
    <col min="13060" max="13060" width="19.42578125" bestFit="1" customWidth="1"/>
    <col min="13070" max="13070" width="18.5703125" customWidth="1"/>
    <col min="13071" max="13072" width="9.140625" customWidth="1"/>
    <col min="13073" max="13073" width="0" hidden="1" customWidth="1"/>
    <col min="13074" max="13075" width="9.85546875" customWidth="1"/>
    <col min="13316" max="13316" width="19.42578125" bestFit="1" customWidth="1"/>
    <col min="13326" max="13326" width="18.5703125" customWidth="1"/>
    <col min="13327" max="13328" width="9.140625" customWidth="1"/>
    <col min="13329" max="13329" width="0" hidden="1" customWidth="1"/>
    <col min="13330" max="13331" width="9.85546875" customWidth="1"/>
    <col min="13572" max="13572" width="19.42578125" bestFit="1" customWidth="1"/>
    <col min="13582" max="13582" width="18.5703125" customWidth="1"/>
    <col min="13583" max="13584" width="9.140625" customWidth="1"/>
    <col min="13585" max="13585" width="0" hidden="1" customWidth="1"/>
    <col min="13586" max="13587" width="9.85546875" customWidth="1"/>
    <col min="13828" max="13828" width="19.42578125" bestFit="1" customWidth="1"/>
    <col min="13838" max="13838" width="18.5703125" customWidth="1"/>
    <col min="13839" max="13840" width="9.140625" customWidth="1"/>
    <col min="13841" max="13841" width="0" hidden="1" customWidth="1"/>
    <col min="13842" max="13843" width="9.85546875" customWidth="1"/>
    <col min="14084" max="14084" width="19.42578125" bestFit="1" customWidth="1"/>
    <col min="14094" max="14094" width="18.5703125" customWidth="1"/>
    <col min="14095" max="14096" width="9.140625" customWidth="1"/>
    <col min="14097" max="14097" width="0" hidden="1" customWidth="1"/>
    <col min="14098" max="14099" width="9.85546875" customWidth="1"/>
    <col min="14340" max="14340" width="19.42578125" bestFit="1" customWidth="1"/>
    <col min="14350" max="14350" width="18.5703125" customWidth="1"/>
    <col min="14351" max="14352" width="9.140625" customWidth="1"/>
    <col min="14353" max="14353" width="0" hidden="1" customWidth="1"/>
    <col min="14354" max="14355" width="9.85546875" customWidth="1"/>
    <col min="14596" max="14596" width="19.42578125" bestFit="1" customWidth="1"/>
    <col min="14606" max="14606" width="18.5703125" customWidth="1"/>
    <col min="14607" max="14608" width="9.140625" customWidth="1"/>
    <col min="14609" max="14609" width="0" hidden="1" customWidth="1"/>
    <col min="14610" max="14611" width="9.85546875" customWidth="1"/>
    <col min="14852" max="14852" width="19.42578125" bestFit="1" customWidth="1"/>
    <col min="14862" max="14862" width="18.5703125" customWidth="1"/>
    <col min="14863" max="14864" width="9.140625" customWidth="1"/>
    <col min="14865" max="14865" width="0" hidden="1" customWidth="1"/>
    <col min="14866" max="14867" width="9.85546875" customWidth="1"/>
    <col min="15108" max="15108" width="19.42578125" bestFit="1" customWidth="1"/>
    <col min="15118" max="15118" width="18.5703125" customWidth="1"/>
    <col min="15119" max="15120" width="9.140625" customWidth="1"/>
    <col min="15121" max="15121" width="0" hidden="1" customWidth="1"/>
    <col min="15122" max="15123" width="9.85546875" customWidth="1"/>
    <col min="15364" max="15364" width="19.42578125" bestFit="1" customWidth="1"/>
    <col min="15374" max="15374" width="18.5703125" customWidth="1"/>
    <col min="15375" max="15376" width="9.140625" customWidth="1"/>
    <col min="15377" max="15377" width="0" hidden="1" customWidth="1"/>
    <col min="15378" max="15379" width="9.85546875" customWidth="1"/>
    <col min="15620" max="15620" width="19.42578125" bestFit="1" customWidth="1"/>
    <col min="15630" max="15630" width="18.5703125" customWidth="1"/>
    <col min="15631" max="15632" width="9.140625" customWidth="1"/>
    <col min="15633" max="15633" width="0" hidden="1" customWidth="1"/>
    <col min="15634" max="15635" width="9.85546875" customWidth="1"/>
    <col min="15876" max="15876" width="19.42578125" bestFit="1" customWidth="1"/>
    <col min="15886" max="15886" width="18.5703125" customWidth="1"/>
    <col min="15887" max="15888" width="9.140625" customWidth="1"/>
    <col min="15889" max="15889" width="0" hidden="1" customWidth="1"/>
    <col min="15890" max="15891" width="9.85546875" customWidth="1"/>
    <col min="16132" max="16132" width="19.42578125" bestFit="1" customWidth="1"/>
    <col min="16142" max="16142" width="18.5703125" customWidth="1"/>
    <col min="16143" max="16144" width="9.140625" customWidth="1"/>
    <col min="16145" max="16145" width="0" hidden="1" customWidth="1"/>
    <col min="16146" max="16147" width="9.85546875" customWidth="1"/>
  </cols>
  <sheetData>
    <row r="1" spans="1:36" ht="15.75" x14ac:dyDescent="0.25">
      <c r="A1" s="6" t="s">
        <v>52</v>
      </c>
    </row>
    <row r="2" spans="1:36" ht="15.75" thickBot="1" x14ac:dyDescent="0.3"/>
    <row r="3" spans="1:36" ht="22.5" customHeight="1" x14ac:dyDescent="0.25">
      <c r="A3" s="428" t="s">
        <v>3</v>
      </c>
      <c r="B3" s="430">
        <v>2007</v>
      </c>
      <c r="C3" s="424">
        <v>2008</v>
      </c>
      <c r="D3" s="424">
        <v>2009</v>
      </c>
      <c r="E3" s="424">
        <v>2010</v>
      </c>
      <c r="F3" s="424">
        <v>2011</v>
      </c>
      <c r="G3" s="424">
        <v>2012</v>
      </c>
      <c r="H3" s="424">
        <v>2013</v>
      </c>
      <c r="I3" s="424">
        <v>2014</v>
      </c>
      <c r="J3" s="424">
        <v>2015</v>
      </c>
      <c r="K3" s="424">
        <v>2016</v>
      </c>
      <c r="L3" s="426">
        <v>2017</v>
      </c>
      <c r="M3" s="424">
        <v>2018</v>
      </c>
      <c r="N3" s="424">
        <v>2019</v>
      </c>
      <c r="O3" s="434">
        <v>2020</v>
      </c>
      <c r="P3" s="362" t="s">
        <v>53</v>
      </c>
      <c r="Q3" s="438" t="s">
        <v>174</v>
      </c>
      <c r="R3" s="439"/>
      <c r="S3" s="436" t="s">
        <v>119</v>
      </c>
      <c r="T3" s="437"/>
    </row>
    <row r="4" spans="1:36" ht="31.5" customHeight="1" thickBot="1" x14ac:dyDescent="0.3">
      <c r="A4" s="429"/>
      <c r="B4" s="431"/>
      <c r="C4" s="425"/>
      <c r="D4" s="425"/>
      <c r="E4" s="425"/>
      <c r="F4" s="425"/>
      <c r="G4" s="425"/>
      <c r="H4" s="425"/>
      <c r="I4" s="425"/>
      <c r="J4" s="425"/>
      <c r="K4" s="425"/>
      <c r="L4" s="427"/>
      <c r="M4" s="425"/>
      <c r="N4" s="425"/>
      <c r="O4" s="435"/>
      <c r="P4" s="234" t="s">
        <v>120</v>
      </c>
      <c r="Q4" s="170">
        <v>2020</v>
      </c>
      <c r="R4" s="367">
        <v>2021</v>
      </c>
      <c r="S4" s="419" t="s">
        <v>175</v>
      </c>
      <c r="T4" s="365" t="s">
        <v>176</v>
      </c>
    </row>
    <row r="5" spans="1:36" ht="3" customHeight="1" thickBot="1" x14ac:dyDescent="0.3">
      <c r="A5" s="122"/>
      <c r="B5" s="155">
        <v>2007</v>
      </c>
      <c r="C5" s="155">
        <v>2008</v>
      </c>
      <c r="D5" s="155">
        <v>2009</v>
      </c>
      <c r="E5" s="155">
        <v>2010</v>
      </c>
      <c r="F5" s="155">
        <v>2011</v>
      </c>
      <c r="G5" s="155"/>
      <c r="H5" s="155"/>
      <c r="I5" s="155"/>
      <c r="J5" s="155"/>
      <c r="K5" s="155"/>
      <c r="L5" s="155"/>
      <c r="M5" s="155"/>
      <c r="N5" s="155"/>
      <c r="O5" s="373"/>
      <c r="P5" s="235"/>
      <c r="Q5" s="122"/>
      <c r="R5" s="155"/>
      <c r="S5" s="122"/>
      <c r="T5" s="155"/>
    </row>
    <row r="6" spans="1:36" ht="27.95" customHeight="1" x14ac:dyDescent="0.25">
      <c r="A6" s="138" t="s">
        <v>54</v>
      </c>
      <c r="B6" s="159">
        <v>595986.61599999934</v>
      </c>
      <c r="C6" s="160">
        <v>575965.5770000004</v>
      </c>
      <c r="D6" s="160">
        <v>544011.29100000043</v>
      </c>
      <c r="E6" s="160">
        <v>614380.20499999926</v>
      </c>
      <c r="F6" s="160">
        <v>656918.26000000106</v>
      </c>
      <c r="G6" s="160">
        <v>703504.83500000078</v>
      </c>
      <c r="H6" s="160">
        <v>720793.56200000143</v>
      </c>
      <c r="I6" s="160">
        <v>726284.80299999879</v>
      </c>
      <c r="J6" s="160">
        <f>SUM('[1]2'!T7:T18)</f>
        <v>735533.90500000014</v>
      </c>
      <c r="K6" s="160">
        <v>723973.625</v>
      </c>
      <c r="L6" s="272">
        <v>778040.99999999534</v>
      </c>
      <c r="M6" s="160">
        <v>800341.53700000001</v>
      </c>
      <c r="N6" s="160">
        <v>819402.33799999987</v>
      </c>
      <c r="O6" s="156">
        <v>856189.67599999951</v>
      </c>
      <c r="P6" s="121"/>
      <c r="Q6" s="142">
        <v>599116.81799999962</v>
      </c>
      <c r="R6" s="156">
        <v>669324.80099999986</v>
      </c>
      <c r="S6" s="139">
        <v>842870.31299999962</v>
      </c>
      <c r="T6" s="156">
        <v>926397.6590000001</v>
      </c>
      <c r="AA6" s="123"/>
      <c r="AB6" s="123" t="s">
        <v>55</v>
      </c>
      <c r="AC6" s="123"/>
      <c r="AD6" s="123"/>
      <c r="AE6" s="123" t="s">
        <v>56</v>
      </c>
      <c r="AF6" s="123"/>
      <c r="AG6" s="123"/>
      <c r="AH6" s="123" t="s">
        <v>57</v>
      </c>
      <c r="AI6" s="123"/>
      <c r="AJ6" s="123"/>
    </row>
    <row r="7" spans="1:36" ht="27.95" customHeight="1" thickBot="1" x14ac:dyDescent="0.3">
      <c r="A7" s="141" t="s">
        <v>58</v>
      </c>
      <c r="B7" s="161"/>
      <c r="C7" s="162">
        <f t="shared" ref="C7:O7" si="0">(C6-B6)/B6</f>
        <v>-3.3593101694751756E-2</v>
      </c>
      <c r="D7" s="162">
        <f t="shared" si="0"/>
        <v>-5.547950654696842E-2</v>
      </c>
      <c r="E7" s="162">
        <f t="shared" si="0"/>
        <v>0.12935193655750571</v>
      </c>
      <c r="F7" s="162">
        <f t="shared" si="0"/>
        <v>6.9237346278111039E-2</v>
      </c>
      <c r="G7" s="162">
        <f t="shared" si="0"/>
        <v>7.0916851968766473E-2</v>
      </c>
      <c r="H7" s="162">
        <f t="shared" si="0"/>
        <v>2.4575136004574345E-2</v>
      </c>
      <c r="I7" s="162">
        <f t="shared" si="0"/>
        <v>7.6183269239540599E-3</v>
      </c>
      <c r="J7" s="162">
        <f t="shared" si="0"/>
        <v>1.2734814169037992E-2</v>
      </c>
      <c r="K7" s="162">
        <f t="shared" si="0"/>
        <v>-1.5716855363724046E-2</v>
      </c>
      <c r="L7" s="273">
        <f t="shared" si="0"/>
        <v>7.4681415362328071E-2</v>
      </c>
      <c r="M7" s="162">
        <f t="shared" si="0"/>
        <v>2.8662418818551721E-2</v>
      </c>
      <c r="N7" s="162">
        <f t="shared" si="0"/>
        <v>2.3815833764479301E-2</v>
      </c>
      <c r="O7" s="64">
        <f t="shared" si="0"/>
        <v>4.4895329551768552E-2</v>
      </c>
      <c r="P7" s="1"/>
      <c r="Q7" s="145"/>
      <c r="R7" s="64">
        <f>(R6-Q6)/Q6</f>
        <v>0.11718579898052583</v>
      </c>
      <c r="S7" s="1"/>
      <c r="T7" s="64">
        <f>(T6-S6)/S6</f>
        <v>9.9098692541091465E-2</v>
      </c>
      <c r="AA7" s="123"/>
      <c r="AB7" s="123">
        <v>2012</v>
      </c>
      <c r="AC7" s="123">
        <v>2013</v>
      </c>
      <c r="AD7" s="123"/>
      <c r="AE7" s="123">
        <v>2012</v>
      </c>
      <c r="AF7" s="123">
        <v>2013</v>
      </c>
      <c r="AG7" s="123"/>
      <c r="AH7" s="123">
        <v>2012</v>
      </c>
      <c r="AI7" s="123">
        <v>2013</v>
      </c>
      <c r="AJ7" s="123"/>
    </row>
    <row r="8" spans="1:36" ht="27.95" customHeight="1" x14ac:dyDescent="0.25">
      <c r="A8" s="138" t="s">
        <v>59</v>
      </c>
      <c r="B8" s="159">
        <v>63256.660999999986</v>
      </c>
      <c r="C8" s="160">
        <v>80362.627999999997</v>
      </c>
      <c r="D8" s="160">
        <v>79098.747999999992</v>
      </c>
      <c r="E8" s="160">
        <v>89493.365000000005</v>
      </c>
      <c r="F8" s="160">
        <v>81914.569000000003</v>
      </c>
      <c r="G8" s="160">
        <v>86371.3</v>
      </c>
      <c r="H8" s="160">
        <v>122399.001</v>
      </c>
      <c r="I8" s="160">
        <v>125153.99099999999</v>
      </c>
      <c r="J8" s="160">
        <v>116754.90900000001</v>
      </c>
      <c r="K8" s="160">
        <v>110190.53600000002</v>
      </c>
      <c r="L8" s="272">
        <v>137205.92600000018</v>
      </c>
      <c r="M8" s="160">
        <v>154727.05100000001</v>
      </c>
      <c r="N8" s="160">
        <v>169208.33799999999</v>
      </c>
      <c r="O8" s="156">
        <v>166254.71300000002</v>
      </c>
      <c r="P8" s="121"/>
      <c r="Q8" s="142">
        <v>122877.72500000001</v>
      </c>
      <c r="R8" s="156">
        <v>122241.33899999999</v>
      </c>
      <c r="S8" s="139">
        <v>172449.83099999998</v>
      </c>
      <c r="T8" s="156">
        <v>165618.32700000002</v>
      </c>
      <c r="AA8" s="123" t="s">
        <v>60</v>
      </c>
      <c r="AB8" s="123"/>
      <c r="AC8" s="127"/>
      <c r="AD8" s="123"/>
      <c r="AE8" s="127"/>
      <c r="AF8" s="127"/>
      <c r="AG8" s="123"/>
      <c r="AH8" s="123"/>
      <c r="AI8" s="127" t="e">
        <f>#REF!-#REF!</f>
        <v>#REF!</v>
      </c>
      <c r="AJ8" s="123"/>
    </row>
    <row r="9" spans="1:36" ht="27.95" customHeight="1" thickBot="1" x14ac:dyDescent="0.3">
      <c r="A9" s="140" t="s">
        <v>58</v>
      </c>
      <c r="B9" s="163"/>
      <c r="C9" s="164">
        <f t="shared" ref="C9:O9" si="1">(C8-B8)/B8</f>
        <v>0.2704215924390953</v>
      </c>
      <c r="D9" s="164">
        <f t="shared" si="1"/>
        <v>-1.5727210912017519E-2</v>
      </c>
      <c r="E9" s="164">
        <f t="shared" si="1"/>
        <v>0.13141316724760313</v>
      </c>
      <c r="F9" s="164">
        <f t="shared" si="1"/>
        <v>-8.4685563002352207E-2</v>
      </c>
      <c r="G9" s="164">
        <f t="shared" si="1"/>
        <v>5.4407061581438577E-2</v>
      </c>
      <c r="H9" s="164">
        <f t="shared" si="1"/>
        <v>0.41712583925447455</v>
      </c>
      <c r="I9" s="164">
        <f t="shared" si="1"/>
        <v>2.250827194251357E-2</v>
      </c>
      <c r="J9" s="164">
        <f t="shared" si="1"/>
        <v>-6.7109981334913887E-2</v>
      </c>
      <c r="K9" s="164">
        <f t="shared" si="1"/>
        <v>-5.6223528896759203E-2</v>
      </c>
      <c r="L9" s="274">
        <f t="shared" si="1"/>
        <v>0.24516978481709314</v>
      </c>
      <c r="M9" s="164">
        <f t="shared" si="1"/>
        <v>0.12769947706194412</v>
      </c>
      <c r="N9" s="164">
        <f t="shared" si="1"/>
        <v>9.3592470782629861E-2</v>
      </c>
      <c r="O9" s="65">
        <f t="shared" si="1"/>
        <v>-1.7455552338088511E-2</v>
      </c>
      <c r="P9" s="16"/>
      <c r="Q9" s="143"/>
      <c r="R9" s="65">
        <f>(R8-Q8)/Q8</f>
        <v>-5.1790184103751363E-3</v>
      </c>
      <c r="S9" s="366"/>
      <c r="T9" s="65">
        <f>(T8-S8)/S8</f>
        <v>-3.9614442997047403E-2</v>
      </c>
      <c r="AA9" s="123" t="s">
        <v>61</v>
      </c>
      <c r="AB9" s="123"/>
      <c r="AC9" s="127"/>
      <c r="AD9" s="123"/>
      <c r="AE9" s="127"/>
      <c r="AF9" s="127"/>
      <c r="AG9" s="123"/>
      <c r="AH9" s="123"/>
      <c r="AI9" s="127" t="e">
        <f>#REF!-#REF!</f>
        <v>#REF!</v>
      </c>
      <c r="AJ9" s="123"/>
    </row>
    <row r="10" spans="1:36" ht="27.95" customHeight="1" x14ac:dyDescent="0.25">
      <c r="A10" s="14" t="s">
        <v>62</v>
      </c>
      <c r="B10" s="165">
        <f>(B6-B8)</f>
        <v>532729.95499999938</v>
      </c>
      <c r="C10" s="166">
        <f t="shared" ref="C10:L10" si="2">(C6-C8)</f>
        <v>495602.94900000037</v>
      </c>
      <c r="D10" s="166">
        <f t="shared" si="2"/>
        <v>464912.54300000041</v>
      </c>
      <c r="E10" s="166">
        <f t="shared" si="2"/>
        <v>524886.83999999927</v>
      </c>
      <c r="F10" s="166">
        <f t="shared" si="2"/>
        <v>575003.69100000104</v>
      </c>
      <c r="G10" s="166">
        <f t="shared" si="2"/>
        <v>617133.53500000073</v>
      </c>
      <c r="H10" s="166">
        <f t="shared" si="2"/>
        <v>598394.56100000138</v>
      </c>
      <c r="I10" s="166">
        <f t="shared" si="2"/>
        <v>601130.81199999875</v>
      </c>
      <c r="J10" s="166">
        <f t="shared" si="2"/>
        <v>618778.99600000016</v>
      </c>
      <c r="K10" s="166">
        <f t="shared" si="2"/>
        <v>613783.08899999992</v>
      </c>
      <c r="L10" s="275">
        <f t="shared" si="2"/>
        <v>640835.07399999513</v>
      </c>
      <c r="M10" s="166">
        <f>(M6-M8)</f>
        <v>645614.48600000003</v>
      </c>
      <c r="N10" s="166">
        <f>(N6-N8)</f>
        <v>650193.99999999988</v>
      </c>
      <c r="O10" s="157">
        <f>(O6-O8)</f>
        <v>689934.96299999952</v>
      </c>
      <c r="P10" s="1"/>
      <c r="Q10" s="144">
        <f>Q6-Q8</f>
        <v>476239.09299999964</v>
      </c>
      <c r="R10" s="157">
        <f>R6-R8</f>
        <v>547083.46199999982</v>
      </c>
      <c r="S10" s="3">
        <f>S6-S8</f>
        <v>670420.48199999961</v>
      </c>
      <c r="T10" s="157">
        <f>T6-T8</f>
        <v>760779.33200000005</v>
      </c>
      <c r="AA10" s="123" t="s">
        <v>63</v>
      </c>
      <c r="AB10" s="123"/>
      <c r="AC10" s="127"/>
      <c r="AD10" s="123"/>
      <c r="AE10" s="127"/>
      <c r="AF10" s="127"/>
      <c r="AG10" s="123"/>
      <c r="AH10" s="123"/>
      <c r="AI10" s="127" t="e">
        <f>#REF!-#REF!</f>
        <v>#REF!</v>
      </c>
      <c r="AJ10" s="123"/>
    </row>
    <row r="11" spans="1:36" ht="27.95" customHeight="1" thickBot="1" x14ac:dyDescent="0.3">
      <c r="A11" s="140" t="s">
        <v>58</v>
      </c>
      <c r="B11" s="163"/>
      <c r="C11" s="164">
        <f t="shared" ref="C11:O11" si="3">(C10-B10)/B10</f>
        <v>-6.9691981183973503E-2</v>
      </c>
      <c r="D11" s="164">
        <f t="shared" si="3"/>
        <v>-6.1925390197789032E-2</v>
      </c>
      <c r="E11" s="164">
        <f t="shared" si="3"/>
        <v>0.12900124529442691</v>
      </c>
      <c r="F11" s="164">
        <f t="shared" si="3"/>
        <v>9.5481248872617649E-2</v>
      </c>
      <c r="G11" s="164">
        <f t="shared" si="3"/>
        <v>7.3268823590907375E-2</v>
      </c>
      <c r="H11" s="164">
        <f t="shared" si="3"/>
        <v>-3.0364536906909986E-2</v>
      </c>
      <c r="I11" s="164">
        <f t="shared" si="3"/>
        <v>4.5726535271722896E-3</v>
      </c>
      <c r="J11" s="164">
        <f t="shared" si="3"/>
        <v>2.9358308786875894E-2</v>
      </c>
      <c r="K11" s="164">
        <f t="shared" si="3"/>
        <v>-8.0738147744113774E-3</v>
      </c>
      <c r="L11" s="274">
        <f t="shared" si="3"/>
        <v>4.4074177807781237E-2</v>
      </c>
      <c r="M11" s="164">
        <f t="shared" si="3"/>
        <v>7.4580998979543013E-3</v>
      </c>
      <c r="N11" s="164">
        <f t="shared" si="3"/>
        <v>7.093264013285863E-3</v>
      </c>
      <c r="O11" s="65">
        <f t="shared" si="3"/>
        <v>6.1121700600128032E-2</v>
      </c>
      <c r="P11" s="16"/>
      <c r="Q11" s="143"/>
      <c r="R11" s="65">
        <f>(R10-Q10)/Q10</f>
        <v>0.1487579874086486</v>
      </c>
      <c r="S11" s="366"/>
      <c r="T11" s="65">
        <f>(T10-S10)/S10</f>
        <v>0.13477936970308807</v>
      </c>
      <c r="AA11" s="123" t="s">
        <v>64</v>
      </c>
      <c r="AB11" s="123"/>
      <c r="AC11" s="127"/>
      <c r="AD11" s="123"/>
      <c r="AE11" s="127"/>
      <c r="AF11" s="127"/>
      <c r="AG11" s="123"/>
      <c r="AH11" s="123"/>
      <c r="AI11" s="127" t="e">
        <f>#REF!-#REF!</f>
        <v>#REF!</v>
      </c>
      <c r="AJ11" s="123"/>
    </row>
    <row r="12" spans="1:36" ht="27.95" hidden="1" customHeight="1" thickBot="1" x14ac:dyDescent="0.3">
      <c r="A12" s="128" t="s">
        <v>65</v>
      </c>
      <c r="B12" s="167">
        <f>(B6/B8)</f>
        <v>9.4217210737695982</v>
      </c>
      <c r="C12" s="168">
        <f t="shared" ref="C12:R12" si="4">(C6/C8)</f>
        <v>7.1670824030294336</v>
      </c>
      <c r="D12" s="168">
        <f t="shared" si="4"/>
        <v>6.8776220200097287</v>
      </c>
      <c r="E12" s="168">
        <f t="shared" si="4"/>
        <v>6.8650922333739404</v>
      </c>
      <c r="F12" s="169">
        <f t="shared" si="4"/>
        <v>8.0195533959288863</v>
      </c>
      <c r="G12" s="169"/>
      <c r="H12" s="169"/>
      <c r="I12" s="169"/>
      <c r="J12" s="169"/>
      <c r="K12" s="169"/>
      <c r="L12" s="169"/>
      <c r="M12" s="169"/>
      <c r="N12" s="169"/>
      <c r="O12" s="169"/>
      <c r="P12" s="126"/>
      <c r="Q12" s="125">
        <f t="shared" si="4"/>
        <v>4.8757154154668765</v>
      </c>
      <c r="R12" s="158">
        <f t="shared" si="4"/>
        <v>5.4754374131978372</v>
      </c>
      <c r="S12" s="125">
        <f>S6/S8</f>
        <v>4.8876262047482069</v>
      </c>
      <c r="T12" s="158">
        <f>T6/T8</f>
        <v>5.5935697200950472</v>
      </c>
      <c r="AA12" s="123" t="s">
        <v>66</v>
      </c>
      <c r="AB12" s="123"/>
      <c r="AC12" s="127"/>
      <c r="AD12" s="123"/>
      <c r="AE12" s="127"/>
      <c r="AF12" s="127"/>
      <c r="AG12" s="123"/>
      <c r="AH12" s="123"/>
      <c r="AI12" s="127" t="e">
        <f>#REF!-#REF!</f>
        <v>#REF!</v>
      </c>
      <c r="AJ12" s="123"/>
    </row>
    <row r="13" spans="1:36" ht="30" customHeight="1" thickBot="1" x14ac:dyDescent="0.3">
      <c r="T13" s="50"/>
      <c r="AA13" s="123" t="s">
        <v>67</v>
      </c>
      <c r="AB13" s="123"/>
      <c r="AC13" s="127"/>
      <c r="AD13" s="123"/>
      <c r="AE13" s="127"/>
      <c r="AF13" s="127"/>
      <c r="AG13" s="123"/>
      <c r="AH13" s="123"/>
      <c r="AI13" s="127" t="e">
        <f>#REF!-#REF!</f>
        <v>#REF!</v>
      </c>
      <c r="AJ13" s="123"/>
    </row>
    <row r="14" spans="1:36" ht="22.5" customHeight="1" x14ac:dyDescent="0.25">
      <c r="A14" s="428" t="s">
        <v>2</v>
      </c>
      <c r="B14" s="430">
        <v>2007</v>
      </c>
      <c r="C14" s="424">
        <v>2008</v>
      </c>
      <c r="D14" s="424">
        <v>2009</v>
      </c>
      <c r="E14" s="424">
        <v>2010</v>
      </c>
      <c r="F14" s="424">
        <v>2011</v>
      </c>
      <c r="G14" s="424">
        <v>2012</v>
      </c>
      <c r="H14" s="424">
        <v>2013</v>
      </c>
      <c r="I14" s="424">
        <v>2014</v>
      </c>
      <c r="J14" s="424">
        <v>2015</v>
      </c>
      <c r="K14" s="432">
        <v>2016</v>
      </c>
      <c r="L14" s="426">
        <v>2017</v>
      </c>
      <c r="M14" s="424">
        <v>2018</v>
      </c>
      <c r="N14" s="424">
        <v>2019</v>
      </c>
      <c r="O14" s="434">
        <v>2020</v>
      </c>
      <c r="P14" s="171" t="s">
        <v>53</v>
      </c>
      <c r="Q14" s="438" t="str">
        <f>Q3</f>
        <v>jan-set</v>
      </c>
      <c r="R14" s="439"/>
      <c r="S14" s="436" t="s">
        <v>119</v>
      </c>
      <c r="T14" s="437"/>
      <c r="AA14" s="123" t="s">
        <v>68</v>
      </c>
      <c r="AB14" s="123"/>
      <c r="AC14" s="127"/>
      <c r="AD14" s="123"/>
      <c r="AE14" s="127"/>
      <c r="AF14" s="127"/>
      <c r="AG14" s="123"/>
      <c r="AH14" s="123"/>
      <c r="AI14" s="127" t="e">
        <f>#REF!-#REF!</f>
        <v>#REF!</v>
      </c>
      <c r="AJ14" s="123"/>
    </row>
    <row r="15" spans="1:36" ht="31.5" customHeight="1" thickBot="1" x14ac:dyDescent="0.3">
      <c r="A15" s="429"/>
      <c r="B15" s="431"/>
      <c r="C15" s="425"/>
      <c r="D15" s="425"/>
      <c r="E15" s="425"/>
      <c r="F15" s="425"/>
      <c r="G15" s="425"/>
      <c r="H15" s="425"/>
      <c r="I15" s="425"/>
      <c r="J15" s="425"/>
      <c r="K15" s="433"/>
      <c r="L15" s="427"/>
      <c r="M15" s="425"/>
      <c r="N15" s="425"/>
      <c r="O15" s="435"/>
      <c r="P15" s="172" t="str">
        <f>P4</f>
        <v>2007/2020</v>
      </c>
      <c r="Q15" s="170">
        <f>Q4</f>
        <v>2020</v>
      </c>
      <c r="R15" s="367">
        <f>R4</f>
        <v>2021</v>
      </c>
      <c r="S15" s="364" t="str">
        <f>S4</f>
        <v>out 19 a set 2020</v>
      </c>
      <c r="T15" s="365" t="str">
        <f>T4</f>
        <v>out 20 a set2021</v>
      </c>
      <c r="AA15" s="123" t="s">
        <v>69</v>
      </c>
      <c r="AB15" s="123"/>
      <c r="AC15" s="127"/>
      <c r="AD15" s="123"/>
      <c r="AE15" s="127"/>
      <c r="AF15" s="127"/>
      <c r="AG15" s="123"/>
      <c r="AH15" s="123"/>
      <c r="AI15" s="127" t="e">
        <f>#REF!-#REF!</f>
        <v>#REF!</v>
      </c>
      <c r="AJ15" s="123"/>
    </row>
    <row r="16" spans="1:36" s="123" customFormat="1" ht="3" customHeight="1" thickBot="1" x14ac:dyDescent="0.3">
      <c r="A16" s="122"/>
      <c r="B16" s="155">
        <v>2007</v>
      </c>
      <c r="C16" s="155">
        <v>2008</v>
      </c>
      <c r="D16" s="155">
        <v>2009</v>
      </c>
      <c r="E16" s="155">
        <v>2010</v>
      </c>
      <c r="F16" s="155">
        <v>2011</v>
      </c>
      <c r="G16" s="155"/>
      <c r="H16" s="155"/>
      <c r="I16" s="155"/>
      <c r="J16" s="155"/>
      <c r="K16" s="155"/>
      <c r="L16" s="155"/>
      <c r="M16" s="155"/>
      <c r="N16" s="155"/>
      <c r="O16" s="373"/>
      <c r="P16" s="137"/>
      <c r="Q16" s="122"/>
      <c r="R16" s="155"/>
      <c r="S16" s="122"/>
      <c r="T16" s="155"/>
      <c r="AA16" s="123" t="s">
        <v>70</v>
      </c>
      <c r="AC16" s="127"/>
      <c r="AE16" s="127"/>
      <c r="AF16" s="127"/>
      <c r="AI16" s="127" t="e">
        <f>#REF!-#REF!</f>
        <v>#REF!</v>
      </c>
    </row>
    <row r="17" spans="1:36" ht="27.75" customHeight="1" x14ac:dyDescent="0.25">
      <c r="A17" s="138" t="s">
        <v>54</v>
      </c>
      <c r="B17" s="159">
        <v>392293.98699999956</v>
      </c>
      <c r="C17" s="160">
        <v>370979.67800000019</v>
      </c>
      <c r="D17" s="160">
        <v>344221.9980000002</v>
      </c>
      <c r="E17" s="160">
        <v>386156.65199999994</v>
      </c>
      <c r="F17" s="160">
        <v>390987.57200000004</v>
      </c>
      <c r="G17" s="160">
        <v>406063.09400000004</v>
      </c>
      <c r="H17" s="160">
        <v>407598.05399999983</v>
      </c>
      <c r="I17" s="160">
        <v>406953.16900000011</v>
      </c>
      <c r="J17" s="160">
        <v>421887.39099999977</v>
      </c>
      <c r="K17" s="231">
        <v>431264.80099999998</v>
      </c>
      <c r="L17" s="272">
        <v>442364.451999999</v>
      </c>
      <c r="M17" s="160">
        <v>454202.09499999997</v>
      </c>
      <c r="N17" s="160">
        <v>454929.95199999987</v>
      </c>
      <c r="O17" s="156">
        <v>393954.14199999988</v>
      </c>
      <c r="P17" s="121"/>
      <c r="Q17" s="142">
        <v>277620.78599999991</v>
      </c>
      <c r="R17" s="156">
        <v>307211.33899999992</v>
      </c>
      <c r="S17" s="139">
        <v>417985.35699999984</v>
      </c>
      <c r="T17" s="156">
        <v>423544.69499999995</v>
      </c>
      <c r="AA17" s="123" t="s">
        <v>71</v>
      </c>
      <c r="AB17" s="123"/>
      <c r="AC17" s="127"/>
      <c r="AD17" s="123"/>
      <c r="AE17" s="127"/>
      <c r="AF17" s="127"/>
      <c r="AG17" s="123"/>
      <c r="AH17" s="123"/>
      <c r="AI17" s="127" t="e">
        <f>#REF!-#REF!</f>
        <v>#REF!</v>
      </c>
      <c r="AJ17" s="123"/>
    </row>
    <row r="18" spans="1:36" ht="27.75" customHeight="1" thickBot="1" x14ac:dyDescent="0.3">
      <c r="A18" s="141" t="s">
        <v>58</v>
      </c>
      <c r="B18" s="161"/>
      <c r="C18" s="162">
        <f t="shared" ref="C18:L18" si="5">(C17-B17)/B17</f>
        <v>-5.4332489679479568E-2</v>
      </c>
      <c r="D18" s="162">
        <f t="shared" si="5"/>
        <v>-7.2127077537654183E-2</v>
      </c>
      <c r="E18" s="162">
        <f t="shared" si="5"/>
        <v>0.12182444539758823</v>
      </c>
      <c r="F18" s="162">
        <f t="shared" si="5"/>
        <v>1.2510259696368252E-2</v>
      </c>
      <c r="G18" s="162">
        <f t="shared" si="5"/>
        <v>3.8557547808706294E-2</v>
      </c>
      <c r="H18" s="162">
        <f t="shared" si="5"/>
        <v>3.7801022123911316E-3</v>
      </c>
      <c r="I18" s="162">
        <f t="shared" si="5"/>
        <v>-1.5821591729182263E-3</v>
      </c>
      <c r="J18" s="162">
        <f t="shared" si="5"/>
        <v>3.6697642720653331E-2</v>
      </c>
      <c r="K18" s="220">
        <f t="shared" si="5"/>
        <v>2.2227281971553901E-2</v>
      </c>
      <c r="L18" s="273">
        <f t="shared" si="5"/>
        <v>2.5737437820711511E-2</v>
      </c>
      <c r="M18" s="162">
        <f t="shared" ref="M18" si="6">(M17-L17)/L17</f>
        <v>2.6759932780496109E-2</v>
      </c>
      <c r="N18" s="162">
        <f t="shared" ref="N18:O18" si="7">(N17-M17)/M17</f>
        <v>1.6024959109884815E-3</v>
      </c>
      <c r="O18" s="64">
        <f t="shared" si="7"/>
        <v>-0.13403340389423296</v>
      </c>
      <c r="P18" s="1"/>
      <c r="Q18" s="145"/>
      <c r="R18" s="64">
        <f>(R17-Q17)/Q17</f>
        <v>0.10658623018234674</v>
      </c>
      <c r="S18" s="1"/>
      <c r="T18" s="64">
        <f>(T17-S17)/S17</f>
        <v>1.3300317599403625E-2</v>
      </c>
      <c r="AA18" s="123" t="s">
        <v>72</v>
      </c>
      <c r="AB18" s="123"/>
      <c r="AC18" s="127"/>
      <c r="AD18" s="123"/>
      <c r="AE18" s="127"/>
      <c r="AF18" s="127"/>
      <c r="AG18" s="123"/>
      <c r="AH18" s="123"/>
      <c r="AI18" s="127" t="e">
        <f>#REF!-#REF!</f>
        <v>#REF!</v>
      </c>
      <c r="AJ18" s="123"/>
    </row>
    <row r="19" spans="1:36" ht="27.75" customHeight="1" x14ac:dyDescent="0.25">
      <c r="A19" s="138" t="s">
        <v>59</v>
      </c>
      <c r="B19" s="159">
        <v>62681.055999999982</v>
      </c>
      <c r="C19" s="160">
        <v>79621.592999999993</v>
      </c>
      <c r="D19" s="160">
        <v>77709.866999999998</v>
      </c>
      <c r="E19" s="160">
        <v>88593.928999999989</v>
      </c>
      <c r="F19" s="160">
        <v>80744.22</v>
      </c>
      <c r="G19" s="160">
        <v>85348.562999999995</v>
      </c>
      <c r="H19" s="160">
        <v>121368.935</v>
      </c>
      <c r="I19" s="160">
        <v>124143.97100000001</v>
      </c>
      <c r="J19" s="160">
        <v>115571.70700000001</v>
      </c>
      <c r="K19" s="231">
        <v>109068.98599999999</v>
      </c>
      <c r="L19" s="272">
        <v>136178.72600000011</v>
      </c>
      <c r="M19" s="160">
        <v>153404.38699999999</v>
      </c>
      <c r="N19" s="160">
        <v>167744.46300000002</v>
      </c>
      <c r="O19" s="156">
        <v>164346.62299999999</v>
      </c>
      <c r="P19" s="121"/>
      <c r="Q19" s="142">
        <v>121457.459</v>
      </c>
      <c r="R19" s="156">
        <v>120213.08900000001</v>
      </c>
      <c r="S19" s="139">
        <v>170617.13699999999</v>
      </c>
      <c r="T19" s="156">
        <v>163102.25300000003</v>
      </c>
      <c r="AA19" s="123" t="s">
        <v>73</v>
      </c>
      <c r="AB19" s="123"/>
      <c r="AC19" s="127"/>
      <c r="AD19" s="123"/>
      <c r="AE19" s="127"/>
      <c r="AF19" s="127"/>
      <c r="AG19" s="123"/>
      <c r="AH19" s="123"/>
      <c r="AI19" s="127" t="e">
        <f>#REF!-#REF!</f>
        <v>#REF!</v>
      </c>
      <c r="AJ19" s="123"/>
    </row>
    <row r="20" spans="1:36" ht="27.75" customHeight="1" thickBot="1" x14ac:dyDescent="0.3">
      <c r="A20" s="140" t="s">
        <v>58</v>
      </c>
      <c r="B20" s="163"/>
      <c r="C20" s="164">
        <f t="shared" ref="C20:O20" si="8">(C19-B19)/B19</f>
        <v>0.27026566048919176</v>
      </c>
      <c r="D20" s="164">
        <f t="shared" si="8"/>
        <v>-2.4010145087149853E-2</v>
      </c>
      <c r="E20" s="164">
        <f t="shared" si="8"/>
        <v>0.14006023199087436</v>
      </c>
      <c r="F20" s="164">
        <f t="shared" si="8"/>
        <v>-8.8603238264779852E-2</v>
      </c>
      <c r="G20" s="164">
        <f t="shared" si="8"/>
        <v>5.702380925842114E-2</v>
      </c>
      <c r="H20" s="164">
        <f t="shared" si="8"/>
        <v>0.42203841205856046</v>
      </c>
      <c r="I20" s="164">
        <f t="shared" si="8"/>
        <v>2.2864466924753087E-2</v>
      </c>
      <c r="J20" s="164">
        <f t="shared" si="8"/>
        <v>-6.9050989193828793E-2</v>
      </c>
      <c r="K20" s="232">
        <f t="shared" si="8"/>
        <v>-5.6265682741884385E-2</v>
      </c>
      <c r="L20" s="274">
        <f t="shared" si="8"/>
        <v>0.24855590020796675</v>
      </c>
      <c r="M20" s="164">
        <f t="shared" si="8"/>
        <v>0.12649303974249151</v>
      </c>
      <c r="N20" s="164">
        <f t="shared" si="8"/>
        <v>9.3478917261994809E-2</v>
      </c>
      <c r="O20" s="65">
        <f t="shared" si="8"/>
        <v>-2.0256048630350472E-2</v>
      </c>
      <c r="P20" s="16"/>
      <c r="Q20" s="143"/>
      <c r="R20" s="65">
        <f>(R19-Q19)/Q19</f>
        <v>-1.0245315604700699E-2</v>
      </c>
      <c r="S20" s="366"/>
      <c r="T20" s="65">
        <f>(T19-S19)/S19</f>
        <v>-4.4045305953058882E-2</v>
      </c>
    </row>
    <row r="21" spans="1:36" ht="27.75" customHeight="1" x14ac:dyDescent="0.25">
      <c r="A21" s="14" t="s">
        <v>62</v>
      </c>
      <c r="B21" s="165">
        <f>B17-B19</f>
        <v>329612.93099999957</v>
      </c>
      <c r="C21" s="166">
        <f t="shared" ref="C21:N21" si="9">C17-C19</f>
        <v>291358.0850000002</v>
      </c>
      <c r="D21" s="166">
        <f t="shared" si="9"/>
        <v>266512.13100000017</v>
      </c>
      <c r="E21" s="166">
        <f t="shared" si="9"/>
        <v>297562.72299999994</v>
      </c>
      <c r="F21" s="166">
        <f t="shared" si="9"/>
        <v>310243.35200000007</v>
      </c>
      <c r="G21" s="166">
        <f t="shared" si="9"/>
        <v>320714.53100000008</v>
      </c>
      <c r="H21" s="166">
        <f t="shared" si="9"/>
        <v>286229.11899999983</v>
      </c>
      <c r="I21" s="166">
        <f t="shared" si="9"/>
        <v>282809.19800000009</v>
      </c>
      <c r="J21" s="166">
        <f t="shared" si="9"/>
        <v>306315.68399999978</v>
      </c>
      <c r="K21" s="233">
        <f t="shared" si="9"/>
        <v>322195.815</v>
      </c>
      <c r="L21" s="275">
        <f t="shared" si="9"/>
        <v>306185.72599999886</v>
      </c>
      <c r="M21" s="166">
        <f t="shared" si="9"/>
        <v>300797.70799999998</v>
      </c>
      <c r="N21" s="166">
        <f t="shared" si="9"/>
        <v>287185.48899999983</v>
      </c>
      <c r="O21" s="157">
        <f t="shared" ref="O21" si="10">O17-O19</f>
        <v>229607.51899999988</v>
      </c>
      <c r="P21" s="1"/>
      <c r="Q21" s="144">
        <f>Q17-Q19</f>
        <v>156163.3269999999</v>
      </c>
      <c r="R21" s="157">
        <f>R17-R19</f>
        <v>186998.24999999991</v>
      </c>
      <c r="S21" s="3">
        <f>S17-S19</f>
        <v>247368.21999999986</v>
      </c>
      <c r="T21" s="157">
        <f>T17-T19</f>
        <v>260442.44199999992</v>
      </c>
    </row>
    <row r="22" spans="1:36" ht="27.75" customHeight="1" thickBot="1" x14ac:dyDescent="0.3">
      <c r="A22" s="140" t="s">
        <v>58</v>
      </c>
      <c r="B22" s="163"/>
      <c r="C22" s="164">
        <f t="shared" ref="C22:O22" si="11">(C21-B21)/B21</f>
        <v>-0.11605990664243518</v>
      </c>
      <c r="D22" s="164">
        <f t="shared" si="11"/>
        <v>-8.5276349890891168E-2</v>
      </c>
      <c r="E22" s="164">
        <f t="shared" si="11"/>
        <v>0.1165072369632576</v>
      </c>
      <c r="F22" s="164">
        <f t="shared" si="11"/>
        <v>4.261497835533698E-2</v>
      </c>
      <c r="G22" s="164">
        <f t="shared" si="11"/>
        <v>3.3751501627664215E-2</v>
      </c>
      <c r="H22" s="164">
        <f t="shared" si="11"/>
        <v>-0.10752681486702027</v>
      </c>
      <c r="I22" s="164">
        <f t="shared" si="11"/>
        <v>-1.1948193852351347E-2</v>
      </c>
      <c r="J22" s="164">
        <f t="shared" si="11"/>
        <v>8.3117827023432511E-2</v>
      </c>
      <c r="K22" s="232">
        <f t="shared" si="11"/>
        <v>5.1842369912734339E-2</v>
      </c>
      <c r="L22" s="274">
        <f t="shared" si="11"/>
        <v>-4.9690555415814887E-2</v>
      </c>
      <c r="M22" s="164">
        <f t="shared" si="11"/>
        <v>-1.7597221367526766E-2</v>
      </c>
      <c r="N22" s="164">
        <f t="shared" si="11"/>
        <v>-4.5253732451977856E-2</v>
      </c>
      <c r="O22" s="65">
        <f t="shared" si="11"/>
        <v>-0.20049052687338245</v>
      </c>
      <c r="P22" s="16"/>
      <c r="Q22" s="143"/>
      <c r="R22" s="65">
        <f>(R21-Q21)/Q21</f>
        <v>0.19745303582063176</v>
      </c>
      <c r="S22" s="366"/>
      <c r="T22" s="65">
        <f>(T21-S21)/S21</f>
        <v>5.2853280829688126E-2</v>
      </c>
    </row>
    <row r="23" spans="1:36" ht="27.75" hidden="1" customHeight="1" thickBot="1" x14ac:dyDescent="0.3">
      <c r="A23" s="128" t="s">
        <v>65</v>
      </c>
      <c r="B23" s="167">
        <f>(B17/B19)</f>
        <v>6.2585733558796406</v>
      </c>
      <c r="C23" s="168">
        <f>(C17/C19)</f>
        <v>4.6592847997904316</v>
      </c>
      <c r="D23" s="168">
        <f>(D17/D19)</f>
        <v>4.4295790391714371</v>
      </c>
      <c r="E23" s="168">
        <f>(E17/E19)</f>
        <v>4.3587258896712884</v>
      </c>
      <c r="F23" s="169">
        <f>(F17/F19)</f>
        <v>4.8422979626281615</v>
      </c>
      <c r="G23" s="169"/>
      <c r="H23" s="169"/>
      <c r="I23" s="169"/>
      <c r="J23" s="169"/>
      <c r="K23" s="169"/>
      <c r="L23" s="169"/>
      <c r="M23" s="169"/>
      <c r="N23" s="169"/>
      <c r="O23" s="169"/>
      <c r="P23" s="126"/>
      <c r="Q23" s="125">
        <f>(Q17/Q19)</f>
        <v>2.2857450525125831</v>
      </c>
      <c r="R23" s="158">
        <f>(R17/R19)</f>
        <v>2.5555564835373286</v>
      </c>
      <c r="S23" s="125">
        <f>S17/S19</f>
        <v>2.4498439274596424</v>
      </c>
      <c r="T23" s="158">
        <f>T17/T19</f>
        <v>2.5968046866893979</v>
      </c>
    </row>
    <row r="24" spans="1:36" ht="30" customHeight="1" thickBot="1" x14ac:dyDescent="0.3">
      <c r="T24" s="50"/>
    </row>
    <row r="25" spans="1:36" ht="22.5" customHeight="1" x14ac:dyDescent="0.25">
      <c r="A25" s="428" t="s">
        <v>15</v>
      </c>
      <c r="B25" s="430">
        <v>2007</v>
      </c>
      <c r="C25" s="424">
        <v>2008</v>
      </c>
      <c r="D25" s="424">
        <v>2009</v>
      </c>
      <c r="E25" s="424">
        <v>2010</v>
      </c>
      <c r="F25" s="424">
        <v>2011</v>
      </c>
      <c r="G25" s="424">
        <v>2012</v>
      </c>
      <c r="H25" s="424">
        <v>2013</v>
      </c>
      <c r="I25" s="424">
        <v>2014</v>
      </c>
      <c r="J25" s="424">
        <v>2015</v>
      </c>
      <c r="K25" s="432">
        <v>2016</v>
      </c>
      <c r="L25" s="426">
        <v>2017</v>
      </c>
      <c r="M25" s="424">
        <v>2018</v>
      </c>
      <c r="N25" s="424">
        <v>2019</v>
      </c>
      <c r="O25" s="434">
        <v>2020</v>
      </c>
      <c r="P25" s="171" t="s">
        <v>53</v>
      </c>
      <c r="Q25" s="438" t="str">
        <f>Q14</f>
        <v>jan-set</v>
      </c>
      <c r="R25" s="439"/>
      <c r="S25" s="436" t="s">
        <v>119</v>
      </c>
      <c r="T25" s="437"/>
    </row>
    <row r="26" spans="1:36" ht="31.5" customHeight="1" thickBot="1" x14ac:dyDescent="0.3">
      <c r="A26" s="429"/>
      <c r="B26" s="431"/>
      <c r="C26" s="425"/>
      <c r="D26" s="425"/>
      <c r="E26" s="425"/>
      <c r="F26" s="425"/>
      <c r="G26" s="425"/>
      <c r="H26" s="425"/>
      <c r="I26" s="425"/>
      <c r="J26" s="425"/>
      <c r="K26" s="433"/>
      <c r="L26" s="427"/>
      <c r="M26" s="425"/>
      <c r="N26" s="425"/>
      <c r="O26" s="435"/>
      <c r="P26" s="172" t="str">
        <f>P4</f>
        <v>2007/2020</v>
      </c>
      <c r="Q26" s="170">
        <f>Q4</f>
        <v>2020</v>
      </c>
      <c r="R26" s="367">
        <f>R4</f>
        <v>2021</v>
      </c>
      <c r="S26" s="364" t="str">
        <f>S4</f>
        <v>out 19 a set 2020</v>
      </c>
      <c r="T26" s="365" t="str">
        <f>T4</f>
        <v>out 20 a set2021</v>
      </c>
    </row>
    <row r="27" spans="1:36" s="123" customFormat="1" ht="3" customHeight="1" thickBot="1" x14ac:dyDescent="0.3">
      <c r="A27" s="122"/>
      <c r="B27" s="155">
        <v>2007</v>
      </c>
      <c r="C27" s="155">
        <v>2008</v>
      </c>
      <c r="D27" s="155">
        <v>2009</v>
      </c>
      <c r="E27" s="155">
        <v>2010</v>
      </c>
      <c r="F27" s="155">
        <v>2011</v>
      </c>
      <c r="G27" s="155"/>
      <c r="H27" s="155"/>
      <c r="I27" s="155"/>
      <c r="J27" s="155"/>
      <c r="K27" s="155"/>
      <c r="L27" s="155"/>
      <c r="M27" s="155"/>
      <c r="N27" s="155"/>
      <c r="O27" s="373"/>
      <c r="P27" s="137"/>
      <c r="Q27" s="122"/>
      <c r="R27" s="155"/>
      <c r="S27" s="122"/>
      <c r="T27" s="155"/>
    </row>
    <row r="28" spans="1:36" ht="27.75" customHeight="1" x14ac:dyDescent="0.25">
      <c r="A28" s="138" t="s">
        <v>54</v>
      </c>
      <c r="B28" s="159">
        <v>203692.62899999981</v>
      </c>
      <c r="C28" s="160">
        <v>204985.89900000018</v>
      </c>
      <c r="D28" s="160">
        <v>199789.29300000027</v>
      </c>
      <c r="E28" s="160">
        <v>228223.55300000007</v>
      </c>
      <c r="F28" s="160">
        <v>265930.68799999997</v>
      </c>
      <c r="G28" s="160">
        <v>297441.74100000004</v>
      </c>
      <c r="H28" s="160">
        <v>313195.50799999997</v>
      </c>
      <c r="I28" s="160">
        <v>319331.63400000008</v>
      </c>
      <c r="J28" s="160">
        <v>313646.51399999997</v>
      </c>
      <c r="K28" s="231">
        <v>292708.82400000008</v>
      </c>
      <c r="L28" s="272">
        <v>335676.5479999996</v>
      </c>
      <c r="M28" s="160">
        <v>346139.44199999998</v>
      </c>
      <c r="N28" s="160">
        <v>364472.386</v>
      </c>
      <c r="O28" s="156">
        <v>462235.53400000004</v>
      </c>
      <c r="P28" s="121"/>
      <c r="Q28" s="142">
        <v>321496.03200000006</v>
      </c>
      <c r="R28" s="156">
        <v>362113.46200000006</v>
      </c>
      <c r="S28" s="139">
        <v>424884.95600000001</v>
      </c>
      <c r="T28" s="156">
        <v>502852.96400000004</v>
      </c>
    </row>
    <row r="29" spans="1:36" ht="27.75" customHeight="1" thickBot="1" x14ac:dyDescent="0.3">
      <c r="A29" s="141" t="s">
        <v>58</v>
      </c>
      <c r="B29" s="161"/>
      <c r="C29" s="162">
        <f t="shared" ref="C29:O29" si="12">(C28-B28)/B28</f>
        <v>6.3491251811589565E-3</v>
      </c>
      <c r="D29" s="162">
        <f t="shared" si="12"/>
        <v>-2.5351041341628616E-2</v>
      </c>
      <c r="E29" s="162">
        <f t="shared" si="12"/>
        <v>0.14232124040801208</v>
      </c>
      <c r="F29" s="162">
        <f t="shared" si="12"/>
        <v>0.16522017339726491</v>
      </c>
      <c r="G29" s="162">
        <f t="shared" si="12"/>
        <v>0.11849348127885141</v>
      </c>
      <c r="H29" s="162">
        <f t="shared" si="12"/>
        <v>5.296421056115299E-2</v>
      </c>
      <c r="I29" s="162">
        <f t="shared" si="12"/>
        <v>1.9591998746035993E-2</v>
      </c>
      <c r="J29" s="162">
        <f t="shared" si="12"/>
        <v>-1.7803184510057374E-2</v>
      </c>
      <c r="K29" s="220">
        <f t="shared" si="12"/>
        <v>-6.6755691727534677E-2</v>
      </c>
      <c r="L29" s="273">
        <f t="shared" si="12"/>
        <v>0.14679340175955716</v>
      </c>
      <c r="M29" s="162">
        <f t="shared" si="12"/>
        <v>3.1169571012153018E-2</v>
      </c>
      <c r="N29" s="162">
        <f t="shared" si="12"/>
        <v>5.2964042161944717E-2</v>
      </c>
      <c r="O29" s="64">
        <f t="shared" si="12"/>
        <v>0.26823197519276548</v>
      </c>
      <c r="P29" s="1"/>
      <c r="Q29" s="145"/>
      <c r="R29" s="64">
        <f>(R28-Q28)/Q28</f>
        <v>0.12633882212269415</v>
      </c>
      <c r="S29" s="1"/>
      <c r="T29" s="64">
        <f>(T28-S28)/S28</f>
        <v>0.18350380944059602</v>
      </c>
    </row>
    <row r="30" spans="1:36" ht="27.75" customHeight="1" x14ac:dyDescent="0.25">
      <c r="A30" s="138" t="s">
        <v>59</v>
      </c>
      <c r="B30" s="159">
        <v>575.60500000000002</v>
      </c>
      <c r="C30" s="160">
        <v>741.03499999999963</v>
      </c>
      <c r="D30" s="160">
        <v>1388.8809999999992</v>
      </c>
      <c r="E30" s="160">
        <v>899.43600000000015</v>
      </c>
      <c r="F30" s="160">
        <v>1170.3490000000002</v>
      </c>
      <c r="G30" s="160">
        <v>1022.7370000000001</v>
      </c>
      <c r="H30" s="160">
        <v>1030.066</v>
      </c>
      <c r="I30" s="160">
        <v>1010.02</v>
      </c>
      <c r="J30" s="160">
        <v>1183.202</v>
      </c>
      <c r="K30" s="231">
        <v>1121.55</v>
      </c>
      <c r="L30" s="272">
        <v>1027.2</v>
      </c>
      <c r="M30" s="160">
        <v>1322.664</v>
      </c>
      <c r="N30" s="160">
        <v>1463.875</v>
      </c>
      <c r="O30" s="156">
        <v>1908.0899999999995</v>
      </c>
      <c r="P30" s="121"/>
      <c r="Q30" s="142">
        <v>1420.2659999999996</v>
      </c>
      <c r="R30" s="156">
        <v>2028.2500000000005</v>
      </c>
      <c r="S30" s="139">
        <v>1832.6939999999997</v>
      </c>
      <c r="T30" s="156">
        <v>2516.074000000001</v>
      </c>
    </row>
    <row r="31" spans="1:36" ht="27.75" customHeight="1" thickBot="1" x14ac:dyDescent="0.3">
      <c r="A31" s="140" t="s">
        <v>58</v>
      </c>
      <c r="B31" s="163"/>
      <c r="C31" s="164">
        <f t="shared" ref="C31:O31" si="13">(C30-B30)/B30</f>
        <v>0.28740195099069604</v>
      </c>
      <c r="D31" s="164">
        <f t="shared" si="13"/>
        <v>0.87424480625071677</v>
      </c>
      <c r="E31" s="164">
        <f t="shared" si="13"/>
        <v>-0.35240240164564085</v>
      </c>
      <c r="F31" s="164">
        <f t="shared" si="13"/>
        <v>0.30120319844880566</v>
      </c>
      <c r="G31" s="164">
        <f t="shared" si="13"/>
        <v>-0.12612648022085726</v>
      </c>
      <c r="H31" s="164">
        <f t="shared" si="13"/>
        <v>7.1660651760911652E-3</v>
      </c>
      <c r="I31" s="164">
        <f t="shared" si="13"/>
        <v>-1.9460888913914301E-2</v>
      </c>
      <c r="J31" s="164">
        <f t="shared" si="13"/>
        <v>0.17146393140729888</v>
      </c>
      <c r="K31" s="232">
        <f t="shared" si="13"/>
        <v>-5.2106064729437615E-2</v>
      </c>
      <c r="L31" s="274">
        <f t="shared" si="13"/>
        <v>-8.4124648923364909E-2</v>
      </c>
      <c r="M31" s="164">
        <f t="shared" si="13"/>
        <v>0.28764018691588777</v>
      </c>
      <c r="N31" s="164">
        <f t="shared" si="13"/>
        <v>0.10676256403742751</v>
      </c>
      <c r="O31" s="65">
        <f t="shared" si="13"/>
        <v>0.30345145589616562</v>
      </c>
      <c r="P31" s="16"/>
      <c r="Q31" s="143"/>
      <c r="R31" s="65">
        <f>(R30-Q30)/Q30</f>
        <v>0.42807755730264685</v>
      </c>
      <c r="S31" s="366"/>
      <c r="T31" s="65">
        <f>(T30-S30)/S30</f>
        <v>0.37288276166124917</v>
      </c>
    </row>
    <row r="32" spans="1:36" ht="27.75" customHeight="1" x14ac:dyDescent="0.25">
      <c r="A32" s="14" t="s">
        <v>62</v>
      </c>
      <c r="B32" s="165">
        <f>(B28-B30)</f>
        <v>203117.0239999998</v>
      </c>
      <c r="C32" s="166">
        <f t="shared" ref="C32:M32" si="14">(C28-C30)</f>
        <v>204244.86400000018</v>
      </c>
      <c r="D32" s="166">
        <f t="shared" si="14"/>
        <v>198400.41200000027</v>
      </c>
      <c r="E32" s="166">
        <f t="shared" si="14"/>
        <v>227324.11700000009</v>
      </c>
      <c r="F32" s="166">
        <f t="shared" si="14"/>
        <v>264760.33899999998</v>
      </c>
      <c r="G32" s="166">
        <f t="shared" si="14"/>
        <v>296419.00400000002</v>
      </c>
      <c r="H32" s="166">
        <f t="shared" si="14"/>
        <v>312165.44199999998</v>
      </c>
      <c r="I32" s="166">
        <f t="shared" si="14"/>
        <v>318321.61400000006</v>
      </c>
      <c r="J32" s="166">
        <f t="shared" si="14"/>
        <v>312463.31199999998</v>
      </c>
      <c r="K32" s="233">
        <f t="shared" si="14"/>
        <v>291587.27400000009</v>
      </c>
      <c r="L32" s="275">
        <f t="shared" si="14"/>
        <v>334649.34799999959</v>
      </c>
      <c r="M32" s="166">
        <f t="shared" si="14"/>
        <v>344816.77799999999</v>
      </c>
      <c r="N32" s="166">
        <f t="shared" ref="N32:O32" si="15">(N28-N30)</f>
        <v>363008.511</v>
      </c>
      <c r="O32" s="157">
        <f t="shared" si="15"/>
        <v>460327.44400000002</v>
      </c>
      <c r="P32" s="1"/>
      <c r="Q32" s="144">
        <f>Q28-Q30</f>
        <v>320075.76600000006</v>
      </c>
      <c r="R32" s="157">
        <f>R28-R30</f>
        <v>360085.21200000006</v>
      </c>
      <c r="S32" s="3">
        <f>S28-S30</f>
        <v>423052.26199999999</v>
      </c>
      <c r="T32" s="157">
        <f>T28-T30</f>
        <v>500336.89</v>
      </c>
    </row>
    <row r="33" spans="1:20" ht="27.75" customHeight="1" thickBot="1" x14ac:dyDescent="0.3">
      <c r="A33" s="140" t="s">
        <v>58</v>
      </c>
      <c r="B33" s="163"/>
      <c r="C33" s="164">
        <f t="shared" ref="C33:O33" si="16">(C32-B32)/B32</f>
        <v>5.5526611102788507E-3</v>
      </c>
      <c r="D33" s="164">
        <f t="shared" si="16"/>
        <v>-2.8614927619427914E-2</v>
      </c>
      <c r="E33" s="164">
        <f t="shared" si="16"/>
        <v>0.14578450068944299</v>
      </c>
      <c r="F33" s="164">
        <f t="shared" si="16"/>
        <v>0.16468213973091064</v>
      </c>
      <c r="G33" s="164">
        <f t="shared" si="16"/>
        <v>0.11957480157177182</v>
      </c>
      <c r="H33" s="164">
        <f t="shared" si="16"/>
        <v>5.3122228290059179E-2</v>
      </c>
      <c r="I33" s="164">
        <f t="shared" si="16"/>
        <v>1.972086327223908E-2</v>
      </c>
      <c r="J33" s="164">
        <f t="shared" si="16"/>
        <v>-1.840372045864307E-2</v>
      </c>
      <c r="K33" s="232">
        <f t="shared" si="16"/>
        <v>-6.6811165337708145E-2</v>
      </c>
      <c r="L33" s="274">
        <f t="shared" si="16"/>
        <v>0.14768159600819714</v>
      </c>
      <c r="M33" s="164">
        <f t="shared" si="16"/>
        <v>3.038233918806384E-2</v>
      </c>
      <c r="N33" s="164">
        <f t="shared" si="16"/>
        <v>5.2757679326149283E-2</v>
      </c>
      <c r="O33" s="65">
        <f t="shared" si="16"/>
        <v>0.26808994844751732</v>
      </c>
      <c r="P33" s="16"/>
      <c r="Q33" s="143"/>
      <c r="R33" s="65">
        <f>(R32-Q32)/Q32</f>
        <v>0.12499992267455821</v>
      </c>
      <c r="S33" s="366"/>
      <c r="T33" s="65">
        <f>(T32-S32)/S32</f>
        <v>0.18268340567341071</v>
      </c>
    </row>
    <row r="34" spans="1:20" ht="27.75" hidden="1" customHeight="1" thickBot="1" x14ac:dyDescent="0.3">
      <c r="A34" s="128" t="s">
        <v>65</v>
      </c>
      <c r="B34" s="167">
        <f>(B28/B30)</f>
        <v>353.87571164253228</v>
      </c>
      <c r="C34" s="168">
        <f>(C28/C30)</f>
        <v>276.62107592758815</v>
      </c>
      <c r="D34" s="168">
        <f>(D28/D30)</f>
        <v>143.84910802293385</v>
      </c>
      <c r="E34" s="168">
        <f>(E28/E30)</f>
        <v>253.74073641704362</v>
      </c>
      <c r="F34" s="169">
        <f>(F28/F30)</f>
        <v>227.22340771855227</v>
      </c>
      <c r="G34" s="169"/>
      <c r="H34" s="169"/>
      <c r="I34" s="169"/>
      <c r="J34" s="169"/>
      <c r="K34" s="169"/>
      <c r="L34" s="169"/>
      <c r="M34" s="169"/>
      <c r="N34" s="169"/>
      <c r="O34" s="169"/>
      <c r="P34" s="126"/>
      <c r="Q34" s="125">
        <f>(Q28/Q30)</f>
        <v>226.36325308076104</v>
      </c>
      <c r="R34" s="158">
        <f>(R28/R30)</f>
        <v>178.53492518180695</v>
      </c>
    </row>
    <row r="36" spans="1:20" x14ac:dyDescent="0.25">
      <c r="A36" s="9" t="s">
        <v>74</v>
      </c>
    </row>
  </sheetData>
  <mergeCells count="51">
    <mergeCell ref="S25:T25"/>
    <mergeCell ref="N3:N4"/>
    <mergeCell ref="N14:N15"/>
    <mergeCell ref="N25:N26"/>
    <mergeCell ref="Q25:R25"/>
    <mergeCell ref="Q14:R14"/>
    <mergeCell ref="S14:T14"/>
    <mergeCell ref="Q3:R3"/>
    <mergeCell ref="S3:T3"/>
    <mergeCell ref="K25:K26"/>
    <mergeCell ref="L25:L26"/>
    <mergeCell ref="M25:M26"/>
    <mergeCell ref="O3:O4"/>
    <mergeCell ref="O14:O15"/>
    <mergeCell ref="O25:O26"/>
    <mergeCell ref="M3:M4"/>
    <mergeCell ref="J14:J15"/>
    <mergeCell ref="K14:K15"/>
    <mergeCell ref="L14:L15"/>
    <mergeCell ref="M14:M15"/>
    <mergeCell ref="A25:A26"/>
    <mergeCell ref="B25:B26"/>
    <mergeCell ref="C25:C26"/>
    <mergeCell ref="D25:D26"/>
    <mergeCell ref="E25:E26"/>
    <mergeCell ref="F25:F26"/>
    <mergeCell ref="G25:G26"/>
    <mergeCell ref="H25:H26"/>
    <mergeCell ref="H14:H15"/>
    <mergeCell ref="I14:I15"/>
    <mergeCell ref="I25:I26"/>
    <mergeCell ref="J25:J26"/>
    <mergeCell ref="A14:A15"/>
    <mergeCell ref="B14:B15"/>
    <mergeCell ref="C14:C15"/>
    <mergeCell ref="D14:D15"/>
    <mergeCell ref="E14:E15"/>
    <mergeCell ref="F14:F15"/>
    <mergeCell ref="G14:G15"/>
    <mergeCell ref="G3:G4"/>
    <mergeCell ref="H3:H4"/>
    <mergeCell ref="I3:I4"/>
    <mergeCell ref="J3:J4"/>
    <mergeCell ref="K3:K4"/>
    <mergeCell ref="L3:L4"/>
    <mergeCell ref="F3:F4"/>
    <mergeCell ref="A3:A4"/>
    <mergeCell ref="B3:B4"/>
    <mergeCell ref="C3:C4"/>
    <mergeCell ref="D3:D4"/>
    <mergeCell ref="E3:E4"/>
  </mergeCells>
  <conditionalFormatting sqref="Q12:R12">
    <cfRule type="cellIs" dxfId="19" priority="75" operator="greaterThan">
      <formula>0</formula>
    </cfRule>
    <cfRule type="cellIs" dxfId="18" priority="76" operator="lessThan">
      <formula>0</formula>
    </cfRule>
  </conditionalFormatting>
  <conditionalFormatting sqref="B12:O12">
    <cfRule type="cellIs" dxfId="17" priority="73" operator="greaterThan">
      <formula>0</formula>
    </cfRule>
    <cfRule type="cellIs" dxfId="16" priority="74" operator="lessThan">
      <formula>0</formula>
    </cfRule>
  </conditionalFormatting>
  <conditionalFormatting sqref="B23:O23">
    <cfRule type="cellIs" dxfId="15" priority="69" operator="greaterThan">
      <formula>0</formula>
    </cfRule>
    <cfRule type="cellIs" dxfId="14" priority="70" operator="lessThan">
      <formula>0</formula>
    </cfRule>
  </conditionalFormatting>
  <conditionalFormatting sqref="Q23:R23">
    <cfRule type="cellIs" dxfId="13" priority="71" operator="greaterThan">
      <formula>0</formula>
    </cfRule>
    <cfRule type="cellIs" dxfId="12" priority="72" operator="lessThan">
      <formula>0</formula>
    </cfRule>
  </conditionalFormatting>
  <conditionalFormatting sqref="Q34:R34">
    <cfRule type="cellIs" dxfId="11" priority="67" operator="greaterThan">
      <formula>0</formula>
    </cfRule>
    <cfRule type="cellIs" dxfId="10" priority="68" operator="lessThan">
      <formula>0</formula>
    </cfRule>
  </conditionalFormatting>
  <conditionalFormatting sqref="B34:O34">
    <cfRule type="cellIs" dxfId="9" priority="65" operator="greaterThan">
      <formula>0</formula>
    </cfRule>
    <cfRule type="cellIs" dxfId="8" priority="66" operator="lessThan">
      <formula>0</formula>
    </cfRule>
  </conditionalFormatting>
  <conditionalFormatting sqref="S12:T12">
    <cfRule type="cellIs" dxfId="7" priority="48" operator="greaterThan">
      <formula>0</formula>
    </cfRule>
    <cfRule type="cellIs" dxfId="6" priority="49" operator="lessThan">
      <formula>0</formula>
    </cfRule>
  </conditionalFormatting>
  <conditionalFormatting sqref="S23:T23">
    <cfRule type="cellIs" dxfId="5" priority="46" operator="greaterThan">
      <formula>0</formula>
    </cfRule>
    <cfRule type="cellIs" dxfId="4" priority="47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ignoredErrors>
    <ignoredError sqref="R10 T10 R21:T21 R32:T33" formula="1"/>
    <ignoredError sqref="T22" evalErro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4" id="{F9C7D59A-DBB9-4FE9-A2C7-BCBEAFC3E8E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63" id="{D35F109C-C61A-417F-9838-D7DAF6E0CD9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R7</xm:sqref>
        </x14:conditionalFormatting>
        <x14:conditionalFormatting xmlns:xm="http://schemas.microsoft.com/office/excel/2006/main">
          <x14:cfRule type="iconSet" priority="62" id="{A66956AF-FC9D-420D-978A-AE7CE96F86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61" id="{BFA25C74-B2BF-4E53-8863-6EA369C846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60" id="{A3FAA6F9-50EC-4286-8CDD-849D5A0866F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59" id="{52D24C94-3373-42AF-BD3D-BF9AC587C0C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R18</xm:sqref>
        </x14:conditionalFormatting>
        <x14:conditionalFormatting xmlns:xm="http://schemas.microsoft.com/office/excel/2006/main">
          <x14:cfRule type="iconSet" priority="58" id="{BF023687-AF9C-420B-8CEF-BB2E39A06AD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57" id="{6303A1F6-DDEC-45A0-BDCA-91FF282AED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56" id="{891BBD59-AC9D-493D-BD99-E1A351E650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55" id="{E27E1925-2BD5-4397-BDB9-47938E2CAC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R29</xm:sqref>
        </x14:conditionalFormatting>
        <x14:conditionalFormatting xmlns:xm="http://schemas.microsoft.com/office/excel/2006/main">
          <x14:cfRule type="iconSet" priority="54" id="{37FAA1FE-A550-4977-810F-44CBB993723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53" id="{A900F5CF-C5B6-4494-AF55-42740F0150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77" id="{924C92F0-E01D-4E1C-B2F0-AA88ABF6DD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R9</xm:sqref>
        </x14:conditionalFormatting>
        <x14:conditionalFormatting xmlns:xm="http://schemas.microsoft.com/office/excel/2006/main">
          <x14:cfRule type="iconSet" priority="78" id="{94D59631-E479-4F70-BF3B-0AF664B8B03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R11</xm:sqref>
        </x14:conditionalFormatting>
        <x14:conditionalFormatting xmlns:xm="http://schemas.microsoft.com/office/excel/2006/main">
          <x14:cfRule type="iconSet" priority="79" id="{3D74A8ED-AD3C-42DF-A34D-67BB4E3902D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R20</xm:sqref>
        </x14:conditionalFormatting>
        <x14:conditionalFormatting xmlns:xm="http://schemas.microsoft.com/office/excel/2006/main">
          <x14:cfRule type="iconSet" priority="80" id="{9C79EC98-D39C-46B1-A3B3-63CC8401AE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R22</xm:sqref>
        </x14:conditionalFormatting>
        <x14:conditionalFormatting xmlns:xm="http://schemas.microsoft.com/office/excel/2006/main">
          <x14:cfRule type="iconSet" priority="81" id="{A903C13E-D316-4328-868B-A0F8D79406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R31</xm:sqref>
        </x14:conditionalFormatting>
        <x14:conditionalFormatting xmlns:xm="http://schemas.microsoft.com/office/excel/2006/main">
          <x14:cfRule type="iconSet" priority="82" id="{E20F243F-159C-4C98-A071-D07BF561045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R33</xm:sqref>
        </x14:conditionalFormatting>
        <x14:conditionalFormatting xmlns:xm="http://schemas.microsoft.com/office/excel/2006/main">
          <x14:cfRule type="iconSet" priority="52" id="{26BC2C2C-A7C2-4DF7-9B96-6F451BE56C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51" id="{3B84D7CD-4829-48AF-90EF-EDBEB61892F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50" id="{AB696FCE-375E-4051-AD9E-0389A60CFF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45" id="{5976BA11-12B3-4D24-8FDD-2B3EFFEB65C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T7</xm:sqref>
        </x14:conditionalFormatting>
        <x14:conditionalFormatting xmlns:xm="http://schemas.microsoft.com/office/excel/2006/main">
          <x14:cfRule type="iconSet" priority="44" id="{7B1470AE-4F7A-43A3-9D65-D854D31B58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S9:T9</xm:sqref>
        </x14:conditionalFormatting>
        <x14:conditionalFormatting xmlns:xm="http://schemas.microsoft.com/office/excel/2006/main">
          <x14:cfRule type="iconSet" priority="43" id="{C245394C-67B5-4D42-A440-77D8654145F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S11:T11</xm:sqref>
        </x14:conditionalFormatting>
        <x14:conditionalFormatting xmlns:xm="http://schemas.microsoft.com/office/excel/2006/main">
          <x14:cfRule type="iconSet" priority="42" id="{C86BFAB7-747D-4302-9926-D0A980ACEE9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T18</xm:sqref>
        </x14:conditionalFormatting>
        <x14:conditionalFormatting xmlns:xm="http://schemas.microsoft.com/office/excel/2006/main">
          <x14:cfRule type="iconSet" priority="41" id="{625D3CDB-7FC0-4518-BBFD-B834E860348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S20:T20</xm:sqref>
        </x14:conditionalFormatting>
        <x14:conditionalFormatting xmlns:xm="http://schemas.microsoft.com/office/excel/2006/main">
          <x14:cfRule type="iconSet" priority="40" id="{D84E8587-4406-4E64-8173-8F841A44D1B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S22:T22</xm:sqref>
        </x14:conditionalFormatting>
        <x14:conditionalFormatting xmlns:xm="http://schemas.microsoft.com/office/excel/2006/main">
          <x14:cfRule type="iconSet" priority="39" id="{6107892A-2EED-4674-AB97-4FDEB197E37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T29</xm:sqref>
        </x14:conditionalFormatting>
        <x14:conditionalFormatting xmlns:xm="http://schemas.microsoft.com/office/excel/2006/main">
          <x14:cfRule type="iconSet" priority="38" id="{23BBC8AC-AED0-4AE1-968A-68D81C6D66B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S31:T31</xm:sqref>
        </x14:conditionalFormatting>
        <x14:conditionalFormatting xmlns:xm="http://schemas.microsoft.com/office/excel/2006/main">
          <x14:cfRule type="iconSet" priority="37" id="{7545C18B-99B1-4F70-902C-00997B9690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S33:T33</xm:sqref>
        </x14:conditionalFormatting>
        <x14:conditionalFormatting xmlns:xm="http://schemas.microsoft.com/office/excel/2006/main">
          <x14:cfRule type="iconSet" priority="27" id="{79B84A7F-7826-433B-889F-EF7400DC361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N7:O7</xm:sqref>
        </x14:conditionalFormatting>
        <x14:conditionalFormatting xmlns:xm="http://schemas.microsoft.com/office/excel/2006/main">
          <x14:cfRule type="iconSet" priority="26" id="{3912A0CF-CF8E-4288-BBA8-63653AA64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N9:O9</xm:sqref>
        </x14:conditionalFormatting>
        <x14:conditionalFormatting xmlns:xm="http://schemas.microsoft.com/office/excel/2006/main">
          <x14:cfRule type="iconSet" priority="25" id="{BCF7820A-4E68-43DE-AA9E-410C4FBFB0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N11:O11</xm:sqref>
        </x14:conditionalFormatting>
        <x14:conditionalFormatting xmlns:xm="http://schemas.microsoft.com/office/excel/2006/main">
          <x14:cfRule type="iconSet" priority="24" id="{762DEB60-CD7E-41E7-B488-A6D433E1EAC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23" id="{EFD67E0D-78DE-404E-84B4-0A7646DE58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22" id="{3775BC67-5AD3-4D69-A599-899C151601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9" id="{57628F2B-4110-438C-91D8-CBD8A117C93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N18:O18</xm:sqref>
        </x14:conditionalFormatting>
        <x14:conditionalFormatting xmlns:xm="http://schemas.microsoft.com/office/excel/2006/main">
          <x14:cfRule type="iconSet" priority="8" id="{DF8C0F06-4BDD-43A8-BC5F-C1FC7DF008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N20:O20</xm:sqref>
        </x14:conditionalFormatting>
        <x14:conditionalFormatting xmlns:xm="http://schemas.microsoft.com/office/excel/2006/main">
          <x14:cfRule type="iconSet" priority="7" id="{278035F3-FEA1-4EEB-8E92-BC2E1315D8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N22:O22</xm:sqref>
        </x14:conditionalFormatting>
        <x14:conditionalFormatting xmlns:xm="http://schemas.microsoft.com/office/excel/2006/main">
          <x14:cfRule type="iconSet" priority="18" id="{78BBCB7D-3E47-4757-9147-356D658B30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17" id="{0700B9FF-0108-4C1C-867E-8742E750D5F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16" id="{E606A585-71A1-4756-8F23-2EF92D379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12" id="{90EE6A8C-FDA4-4F02-85F7-9622B976DB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11" id="{F3CC0DC1-F667-4F07-8C60-94681D89E6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10" id="{F99FFDEB-1D60-443E-84BC-EB5905DA8B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6" id="{11B6A35D-825C-4E5F-9B71-06C6C63C24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5" id="{757719FE-30DC-4A87-B453-D499481AF1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4" id="{6471C2BB-C0A3-4612-962B-54A016684E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3" id="{D5E4EBE2-F111-4AF3-8E20-F49A7FF40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N29:O29</xm:sqref>
        </x14:conditionalFormatting>
        <x14:conditionalFormatting xmlns:xm="http://schemas.microsoft.com/office/excel/2006/main">
          <x14:cfRule type="iconSet" priority="2" id="{636CB008-8911-46FF-B40E-B028CF011A1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N31:O31</xm:sqref>
        </x14:conditionalFormatting>
        <x14:conditionalFormatting xmlns:xm="http://schemas.microsoft.com/office/excel/2006/main">
          <x14:cfRule type="iconSet" priority="1" id="{DB179441-CCC1-4047-8AD1-E25A4811DA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N33:O33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>
    <pageSetUpPr fitToPage="1"/>
  </sheetPr>
  <dimension ref="A1:AT68"/>
  <sheetViews>
    <sheetView showGridLines="0" topLeftCell="A55" workbookViewId="0">
      <selection activeCell="AS64" sqref="AS64"/>
    </sheetView>
  </sheetViews>
  <sheetFormatPr defaultRowHeight="15" x14ac:dyDescent="0.25"/>
  <cols>
    <col min="1" max="1" width="18.7109375" customWidth="1"/>
    <col min="14" max="14" width="9.85546875" style="50" customWidth="1"/>
    <col min="15" max="15" width="1.7109375" customWidth="1"/>
    <col min="16" max="16" width="18.7109375" hidden="1" customWidth="1"/>
    <col min="29" max="29" width="10.140625" style="50" customWidth="1"/>
    <col min="30" max="30" width="1.7109375" customWidth="1"/>
    <col min="43" max="43" width="9.85546875" style="50" customWidth="1"/>
    <col min="46" max="46" width="9.140625" style="129"/>
  </cols>
  <sheetData>
    <row r="1" spans="1:46" ht="15.75" x14ac:dyDescent="0.25">
      <c r="A1" s="6" t="s">
        <v>111</v>
      </c>
    </row>
    <row r="3" spans="1:46" ht="15.75" thickBot="1" x14ac:dyDescent="0.3">
      <c r="N3" s="130" t="s">
        <v>1</v>
      </c>
      <c r="AC3" s="174">
        <v>1000</v>
      </c>
      <c r="AQ3" s="174" t="s">
        <v>51</v>
      </c>
    </row>
    <row r="4" spans="1:46" ht="20.100000000000001" customHeight="1" x14ac:dyDescent="0.25">
      <c r="A4" s="440" t="s">
        <v>3</v>
      </c>
      <c r="B4" s="442" t="s">
        <v>76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4"/>
      <c r="N4" s="450" t="s">
        <v>121</v>
      </c>
      <c r="P4" s="447" t="s">
        <v>3</v>
      </c>
      <c r="Q4" s="449" t="s">
        <v>76</v>
      </c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4"/>
      <c r="AC4" s="445" t="s">
        <v>121</v>
      </c>
      <c r="AE4" s="449" t="s">
        <v>76</v>
      </c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4"/>
      <c r="AQ4" s="445" t="s">
        <v>121</v>
      </c>
    </row>
    <row r="5" spans="1:46" ht="20.100000000000001" customHeight="1" thickBot="1" x14ac:dyDescent="0.3">
      <c r="A5" s="441"/>
      <c r="B5" s="120">
        <v>2010</v>
      </c>
      <c r="C5" s="181">
        <v>2011</v>
      </c>
      <c r="D5" s="181">
        <v>2012</v>
      </c>
      <c r="E5" s="181">
        <v>2013</v>
      </c>
      <c r="F5" s="181">
        <v>2014</v>
      </c>
      <c r="G5" s="181">
        <v>2015</v>
      </c>
      <c r="H5" s="181">
        <v>2016</v>
      </c>
      <c r="I5" s="181">
        <v>2017</v>
      </c>
      <c r="J5" s="181">
        <v>2018</v>
      </c>
      <c r="K5" s="181">
        <v>2019</v>
      </c>
      <c r="L5" s="181">
        <v>2020</v>
      </c>
      <c r="M5" s="179">
        <v>2021</v>
      </c>
      <c r="N5" s="451"/>
      <c r="P5" s="448"/>
      <c r="Q5" s="31">
        <v>2010</v>
      </c>
      <c r="R5" s="181">
        <v>2011</v>
      </c>
      <c r="S5" s="181">
        <v>2012</v>
      </c>
      <c r="T5" s="181">
        <v>2013</v>
      </c>
      <c r="U5" s="181">
        <v>2014</v>
      </c>
      <c r="V5" s="181">
        <v>2015</v>
      </c>
      <c r="W5" s="181">
        <v>2016</v>
      </c>
      <c r="X5" s="181">
        <v>2017</v>
      </c>
      <c r="Y5" s="181">
        <v>2018</v>
      </c>
      <c r="Z5" s="181">
        <v>2019</v>
      </c>
      <c r="AA5" s="181">
        <v>2020</v>
      </c>
      <c r="AB5" s="179">
        <v>2021</v>
      </c>
      <c r="AC5" s="446"/>
      <c r="AE5" s="31">
        <v>2010</v>
      </c>
      <c r="AF5" s="181">
        <v>2011</v>
      </c>
      <c r="AG5" s="181">
        <v>2012</v>
      </c>
      <c r="AH5" s="181">
        <v>2013</v>
      </c>
      <c r="AI5" s="181">
        <v>2014</v>
      </c>
      <c r="AJ5" s="181">
        <v>2015</v>
      </c>
      <c r="AK5" s="181">
        <v>2016</v>
      </c>
      <c r="AL5" s="181">
        <v>2017</v>
      </c>
      <c r="AM5" s="236">
        <v>2018</v>
      </c>
      <c r="AN5" s="236">
        <v>2019</v>
      </c>
      <c r="AO5" s="181">
        <v>2020</v>
      </c>
      <c r="AP5" s="179">
        <v>2021</v>
      </c>
      <c r="AQ5" s="446"/>
      <c r="AT5" s="131"/>
    </row>
    <row r="6" spans="1:46" ht="3" customHeight="1" thickBot="1" x14ac:dyDescent="0.3">
      <c r="A6" s="132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75"/>
      <c r="O6" s="8"/>
      <c r="P6" s="132"/>
      <c r="Q6" s="154">
        <v>2010</v>
      </c>
      <c r="R6" s="154">
        <v>2011</v>
      </c>
      <c r="S6" s="154">
        <v>2012</v>
      </c>
      <c r="T6" s="154"/>
      <c r="U6" s="154"/>
      <c r="V6" s="154"/>
      <c r="W6" s="154"/>
      <c r="X6" s="154"/>
      <c r="Y6" s="131"/>
      <c r="Z6" s="131"/>
      <c r="AA6" s="131"/>
      <c r="AB6" s="154"/>
      <c r="AC6" s="173"/>
      <c r="AD6" s="8"/>
      <c r="AE6" s="154"/>
      <c r="AF6" s="154"/>
      <c r="AG6" s="154"/>
      <c r="AH6" s="154"/>
      <c r="AI6" s="154"/>
      <c r="AJ6" s="154"/>
      <c r="AK6" s="154"/>
      <c r="AL6" s="154"/>
      <c r="AM6" s="131"/>
      <c r="AN6" s="131"/>
      <c r="AO6" s="131"/>
      <c r="AP6" s="154"/>
      <c r="AQ6" s="175"/>
    </row>
    <row r="7" spans="1:46" ht="20.100000000000001" customHeight="1" x14ac:dyDescent="0.25">
      <c r="A7" s="147" t="s">
        <v>77</v>
      </c>
      <c r="B7" s="142">
        <v>162618.44999999995</v>
      </c>
      <c r="C7" s="202">
        <v>156534.06999999998</v>
      </c>
      <c r="D7" s="202">
        <v>239190.1999999999</v>
      </c>
      <c r="E7" s="202">
        <v>213768.74999999997</v>
      </c>
      <c r="F7" s="202">
        <v>196345.2</v>
      </c>
      <c r="G7" s="202">
        <v>183217.2099999999</v>
      </c>
      <c r="H7" s="202">
        <v>164354.55999999982</v>
      </c>
      <c r="I7" s="202">
        <v>192935.97999999986</v>
      </c>
      <c r="J7" s="202">
        <v>211445.75</v>
      </c>
      <c r="K7" s="202">
        <v>219278.33000000005</v>
      </c>
      <c r="L7" s="202">
        <v>238978.52999999991</v>
      </c>
      <c r="M7" s="139">
        <v>227112.6399999999</v>
      </c>
      <c r="N7" s="76">
        <f>IF(M7="","",(M7-L7)/L7)</f>
        <v>-4.9652535731975665E-2</v>
      </c>
      <c r="P7" s="134" t="s">
        <v>77</v>
      </c>
      <c r="Q7" s="142">
        <v>37448.925000000003</v>
      </c>
      <c r="R7" s="202">
        <v>38839.965999999986</v>
      </c>
      <c r="S7" s="202">
        <v>43280.928999999975</v>
      </c>
      <c r="T7" s="202">
        <v>45616.113000000012</v>
      </c>
      <c r="U7" s="202">
        <v>47446.346999999972</v>
      </c>
      <c r="V7" s="202">
        <v>44866.651000000042</v>
      </c>
      <c r="W7" s="202">
        <v>44731.008000000016</v>
      </c>
      <c r="X7" s="202">
        <v>48635.341000000037</v>
      </c>
      <c r="Y7" s="202">
        <v>54050.858</v>
      </c>
      <c r="Z7" s="202">
        <v>57478.924000000043</v>
      </c>
      <c r="AA7" s="202">
        <v>63485.803999999982</v>
      </c>
      <c r="AB7" s="139">
        <v>59798.456999999951</v>
      </c>
      <c r="AC7" s="76">
        <f>IF(AB7="","",(AB7-AA7)/AA7)</f>
        <v>-5.808144132505641E-2</v>
      </c>
      <c r="AE7" s="151">
        <f t="shared" ref="AE7:AL7" si="0">(Q7/B7)*10</f>
        <v>2.3028706152346192</v>
      </c>
      <c r="AF7" s="205">
        <f t="shared" si="0"/>
        <v>2.4812467982209876</v>
      </c>
      <c r="AG7" s="205">
        <f t="shared" si="0"/>
        <v>1.8094775204000828</v>
      </c>
      <c r="AH7" s="205">
        <f t="shared" si="0"/>
        <v>2.1338999736865198</v>
      </c>
      <c r="AI7" s="205">
        <f t="shared" si="0"/>
        <v>2.4164760330275441</v>
      </c>
      <c r="AJ7" s="205">
        <f t="shared" si="0"/>
        <v>2.4488229571883595</v>
      </c>
      <c r="AK7" s="205">
        <f t="shared" si="0"/>
        <v>2.7216164857245251</v>
      </c>
      <c r="AL7" s="205">
        <f t="shared" si="0"/>
        <v>2.5208020297717444</v>
      </c>
      <c r="AM7" s="205">
        <f t="shared" ref="AM7:AP22" si="1">(Y7/J7)*10</f>
        <v>2.5562518045408811</v>
      </c>
      <c r="AN7" s="205">
        <f t="shared" si="1"/>
        <v>2.6212769861937577</v>
      </c>
      <c r="AO7" s="205">
        <f t="shared" si="1"/>
        <v>2.6565484355435616</v>
      </c>
      <c r="AP7" s="205">
        <f t="shared" si="1"/>
        <v>2.6329867417330881</v>
      </c>
      <c r="AQ7" s="76">
        <f>IF(AP7="","",(AP7-AO7)/AO7)</f>
        <v>-8.8692882445610133E-3</v>
      </c>
      <c r="AT7"/>
    </row>
    <row r="8" spans="1:46" ht="20.100000000000001" customHeight="1" x14ac:dyDescent="0.25">
      <c r="A8" s="148" t="s">
        <v>78</v>
      </c>
      <c r="B8" s="144">
        <v>161664.07999999981</v>
      </c>
      <c r="C8" s="203">
        <v>214997.14</v>
      </c>
      <c r="D8" s="203">
        <v>230196.23999999993</v>
      </c>
      <c r="E8" s="203">
        <v>260171.31000000006</v>
      </c>
      <c r="F8" s="203">
        <v>219768.14999999994</v>
      </c>
      <c r="G8" s="203">
        <v>191622.89999999979</v>
      </c>
      <c r="H8" s="203">
        <v>187100.07000000012</v>
      </c>
      <c r="I8" s="203">
        <v>187560.18000000008</v>
      </c>
      <c r="J8" s="203">
        <v>245913.44</v>
      </c>
      <c r="K8" s="203">
        <v>226330.75999999989</v>
      </c>
      <c r="L8" s="203">
        <v>217081.86999999988</v>
      </c>
      <c r="M8" s="3">
        <v>232262.33999999991</v>
      </c>
      <c r="N8" s="67">
        <f t="shared" ref="N8:N23" si="2">IF(M8="","",(M8-L8)/L8)</f>
        <v>6.9929699794828742E-2</v>
      </c>
      <c r="P8" s="134" t="s">
        <v>78</v>
      </c>
      <c r="Q8" s="144">
        <v>39208.55799999999</v>
      </c>
      <c r="R8" s="203">
        <v>43534.874999999993</v>
      </c>
      <c r="S8" s="203">
        <v>46936.957999999977</v>
      </c>
      <c r="T8" s="203">
        <v>51921.968000000052</v>
      </c>
      <c r="U8" s="203">
        <v>51933.389000000017</v>
      </c>
      <c r="V8" s="203">
        <v>46937.144999999968</v>
      </c>
      <c r="W8" s="203">
        <v>48461.340000000011</v>
      </c>
      <c r="X8" s="203">
        <v>48751.319999999949</v>
      </c>
      <c r="Y8" s="203">
        <v>57358.343000000001</v>
      </c>
      <c r="Z8" s="203">
        <v>60378.147999999928</v>
      </c>
      <c r="AA8" s="203">
        <v>54982.760999999962</v>
      </c>
      <c r="AB8" s="3">
        <v>61210.273000000037</v>
      </c>
      <c r="AC8" s="67">
        <f t="shared" ref="AC8:AC23" si="3">IF(AB8="","",(AB8-AA8)/AA8)</f>
        <v>0.1132629916493295</v>
      </c>
      <c r="AE8" s="152">
        <f t="shared" ref="AE8:AE22" si="4">(Q8/B8)*10</f>
        <v>2.425310433832923</v>
      </c>
      <c r="AF8" s="206">
        <f t="shared" ref="AF8:AF22" si="5">(R8/C8)*10</f>
        <v>2.0249048429202356</v>
      </c>
      <c r="AG8" s="206">
        <f t="shared" ref="AG8:AG22" si="6">(S8/D8)*10</f>
        <v>2.0389975961379729</v>
      </c>
      <c r="AH8" s="206">
        <f t="shared" ref="AH8:AH22" si="7">(T8/E8)*10</f>
        <v>1.9956838438488873</v>
      </c>
      <c r="AI8" s="206">
        <f t="shared" ref="AI8:AI22" si="8">(U8/F8)*10</f>
        <v>2.3630989749879605</v>
      </c>
      <c r="AJ8" s="206">
        <f t="shared" ref="AJ8:AJ22" si="9">(V8/G8)*10</f>
        <v>2.4494538492006965</v>
      </c>
      <c r="AK8" s="206">
        <f t="shared" ref="AK8:AK22" si="10">(W8/H8)*10</f>
        <v>2.5901294424956642</v>
      </c>
      <c r="AL8" s="206">
        <f t="shared" ref="AL8:AL22" si="11">(X8/I8)*10</f>
        <v>2.5992361491655602</v>
      </c>
      <c r="AM8" s="206">
        <f t="shared" si="1"/>
        <v>2.332460682100173</v>
      </c>
      <c r="AN8" s="206">
        <f t="shared" si="1"/>
        <v>2.6676951908790461</v>
      </c>
      <c r="AO8" s="206">
        <f t="shared" si="1"/>
        <v>2.5328122058281508</v>
      </c>
      <c r="AP8" s="206">
        <f t="shared" ref="AP8" si="12">(AB8/M8)*10</f>
        <v>2.6353937965147538</v>
      </c>
      <c r="AQ8" s="67">
        <f t="shared" ref="AQ8" si="13">IF(AP8="","",(AP8-AO8)/AO8)</f>
        <v>4.0501064567896775E-2</v>
      </c>
      <c r="AT8"/>
    </row>
    <row r="9" spans="1:46" ht="20.100000000000001" customHeight="1" x14ac:dyDescent="0.25">
      <c r="A9" s="148" t="s">
        <v>79</v>
      </c>
      <c r="B9" s="144">
        <v>247651.7600000001</v>
      </c>
      <c r="C9" s="203">
        <v>229392.75000000003</v>
      </c>
      <c r="D9" s="203">
        <v>306569.51000000007</v>
      </c>
      <c r="E9" s="203">
        <v>231638.53999999992</v>
      </c>
      <c r="F9" s="203">
        <v>216803.50000000012</v>
      </c>
      <c r="G9" s="203">
        <v>258485.74000000011</v>
      </c>
      <c r="H9" s="203">
        <v>249519.08999999994</v>
      </c>
      <c r="I9" s="203">
        <v>240693.52999999991</v>
      </c>
      <c r="J9" s="203">
        <v>242853</v>
      </c>
      <c r="K9" s="203">
        <v>231554.96000000011</v>
      </c>
      <c r="L9" s="203">
        <v>255533.76999999979</v>
      </c>
      <c r="M9" s="3">
        <v>311526.70000000054</v>
      </c>
      <c r="N9" s="67">
        <f t="shared" si="2"/>
        <v>0.21912144919241319</v>
      </c>
      <c r="P9" s="134" t="s">
        <v>79</v>
      </c>
      <c r="Q9" s="144">
        <v>51168.47700000005</v>
      </c>
      <c r="R9" s="203">
        <v>49454.935999999994</v>
      </c>
      <c r="S9" s="203">
        <v>57419.120999999985</v>
      </c>
      <c r="T9" s="203">
        <v>50259.945</v>
      </c>
      <c r="U9" s="203">
        <v>50881.621999999916</v>
      </c>
      <c r="V9" s="203">
        <v>62257.105999999985</v>
      </c>
      <c r="W9" s="203">
        <v>56423.886000000035</v>
      </c>
      <c r="X9" s="203">
        <v>66075.244999999908</v>
      </c>
      <c r="Y9" s="203">
        <v>64577.565999999999</v>
      </c>
      <c r="Z9" s="203">
        <v>61804.521999999954</v>
      </c>
      <c r="AA9" s="203">
        <v>66953.59299999995</v>
      </c>
      <c r="AB9" s="3">
        <v>86739.841999999859</v>
      </c>
      <c r="AC9" s="67">
        <f t="shared" si="3"/>
        <v>0.29552184003030163</v>
      </c>
      <c r="AE9" s="152">
        <f t="shared" si="4"/>
        <v>2.0661463096406028</v>
      </c>
      <c r="AF9" s="206">
        <f t="shared" si="5"/>
        <v>2.1559066709824086</v>
      </c>
      <c r="AG9" s="206">
        <f t="shared" si="6"/>
        <v>1.8729560222737081</v>
      </c>
      <c r="AH9" s="206">
        <f t="shared" si="7"/>
        <v>2.1697574591861963</v>
      </c>
      <c r="AI9" s="206">
        <f t="shared" si="8"/>
        <v>2.3469003959806871</v>
      </c>
      <c r="AJ9" s="206">
        <f t="shared" si="9"/>
        <v>2.4085315499415931</v>
      </c>
      <c r="AK9" s="206">
        <f t="shared" si="10"/>
        <v>2.2613053774763308</v>
      </c>
      <c r="AL9" s="206">
        <f t="shared" si="11"/>
        <v>2.7452023741560456</v>
      </c>
      <c r="AM9" s="206">
        <f t="shared" si="1"/>
        <v>2.6591216085450871</v>
      </c>
      <c r="AN9" s="206">
        <f t="shared" si="1"/>
        <v>2.6691081028883996</v>
      </c>
      <c r="AO9" s="206">
        <f t="shared" si="1"/>
        <v>2.6201465661466194</v>
      </c>
      <c r="AP9" s="206">
        <f t="shared" ref="AP9" si="14">(AB9/M9)*10</f>
        <v>2.7843469596666903</v>
      </c>
      <c r="AQ9" s="67">
        <f t="shared" ref="AQ9" si="15">IF(AP9="","",(AP9-AO9)/AO9)</f>
        <v>6.2668400173336899E-2</v>
      </c>
      <c r="AT9"/>
    </row>
    <row r="10" spans="1:46" ht="20.100000000000001" customHeight="1" x14ac:dyDescent="0.25">
      <c r="A10" s="148" t="s">
        <v>80</v>
      </c>
      <c r="B10" s="144">
        <v>215335.86</v>
      </c>
      <c r="C10" s="203">
        <v>234500.52</v>
      </c>
      <c r="D10" s="203">
        <v>245047.83999999971</v>
      </c>
      <c r="E10" s="203">
        <v>295201.40999999992</v>
      </c>
      <c r="F10" s="203">
        <v>217619.5400000001</v>
      </c>
      <c r="G10" s="203">
        <v>264598.62000000005</v>
      </c>
      <c r="H10" s="203">
        <v>251369.34000000005</v>
      </c>
      <c r="I10" s="203">
        <v>225265.57000000021</v>
      </c>
      <c r="J10" s="203">
        <v>280278.36</v>
      </c>
      <c r="K10" s="203">
        <v>242604.24999999974</v>
      </c>
      <c r="L10" s="203">
        <v>221930.11999999973</v>
      </c>
      <c r="M10" s="3">
        <v>287139.19999999966</v>
      </c>
      <c r="N10" s="67">
        <f t="shared" si="2"/>
        <v>0.29382708394876733</v>
      </c>
      <c r="P10" s="134" t="s">
        <v>80</v>
      </c>
      <c r="Q10" s="144">
        <v>46025.074999999961</v>
      </c>
      <c r="R10" s="203">
        <v>44904.889000000003</v>
      </c>
      <c r="S10" s="203">
        <v>48943.746000000036</v>
      </c>
      <c r="T10" s="203">
        <v>56740.441000000035</v>
      </c>
      <c r="U10" s="203">
        <v>53780.95900000001</v>
      </c>
      <c r="V10" s="203">
        <v>62171.204999999944</v>
      </c>
      <c r="W10" s="203">
        <v>54315.156000000032</v>
      </c>
      <c r="X10" s="203">
        <v>53392.404000000024</v>
      </c>
      <c r="Y10" s="203">
        <v>64781.760000000002</v>
      </c>
      <c r="Z10" s="203">
        <v>61456.496999999916</v>
      </c>
      <c r="AA10" s="203">
        <v>59545.284999999967</v>
      </c>
      <c r="AB10" s="3">
        <v>77211.850000000079</v>
      </c>
      <c r="AC10" s="67">
        <f t="shared" si="3"/>
        <v>0.29669124935752883</v>
      </c>
      <c r="AE10" s="152">
        <f t="shared" si="4"/>
        <v>2.1373623046342565</v>
      </c>
      <c r="AF10" s="206">
        <f t="shared" si="5"/>
        <v>1.914916393362369</v>
      </c>
      <c r="AG10" s="206">
        <f t="shared" si="6"/>
        <v>1.9973139122548518</v>
      </c>
      <c r="AH10" s="206">
        <f t="shared" si="7"/>
        <v>1.9220924791653282</v>
      </c>
      <c r="AI10" s="206">
        <f t="shared" si="8"/>
        <v>2.4713295046942929</v>
      </c>
      <c r="AJ10" s="206">
        <f t="shared" si="9"/>
        <v>2.3496420729631899</v>
      </c>
      <c r="AK10" s="206">
        <f t="shared" si="10"/>
        <v>2.160770919794754</v>
      </c>
      <c r="AL10" s="206">
        <f t="shared" si="11"/>
        <v>2.3701981621070618</v>
      </c>
      <c r="AM10" s="206">
        <f t="shared" si="1"/>
        <v>2.3113364870552262</v>
      </c>
      <c r="AN10" s="206">
        <f t="shared" si="1"/>
        <v>2.5331995214428424</v>
      </c>
      <c r="AO10" s="206">
        <f t="shared" si="1"/>
        <v>2.6830646061021386</v>
      </c>
      <c r="AP10" s="206">
        <f t="shared" ref="AP10" si="16">(AB10/M10)*10</f>
        <v>2.6890041485105542</v>
      </c>
      <c r="AQ10" s="67">
        <f t="shared" ref="AQ10" si="17">IF(AP10="","",(AP10-AO10)/AO10)</f>
        <v>2.2137157617849582E-3</v>
      </c>
      <c r="AT10"/>
    </row>
    <row r="11" spans="1:46" ht="20.100000000000001" customHeight="1" x14ac:dyDescent="0.25">
      <c r="A11" s="148" t="s">
        <v>81</v>
      </c>
      <c r="B11" s="144">
        <v>222013.68</v>
      </c>
      <c r="C11" s="203">
        <v>263893.25999999989</v>
      </c>
      <c r="D11" s="203">
        <v>299190.6300000003</v>
      </c>
      <c r="E11" s="203">
        <v>256106.34999999966</v>
      </c>
      <c r="F11" s="203">
        <v>230811.05</v>
      </c>
      <c r="G11" s="203">
        <v>216672.04999999973</v>
      </c>
      <c r="H11" s="203">
        <v>236802.16999999972</v>
      </c>
      <c r="I11" s="203">
        <v>260243.39000000019</v>
      </c>
      <c r="J11" s="203">
        <v>262127.07</v>
      </c>
      <c r="K11" s="203">
        <v>281547.48000000021</v>
      </c>
      <c r="L11" s="203">
        <v>229388.94999999992</v>
      </c>
      <c r="M11" s="3">
        <v>289737.4499999996</v>
      </c>
      <c r="N11" s="67">
        <f t="shared" si="2"/>
        <v>0.26308372744197006</v>
      </c>
      <c r="P11" s="134" t="s">
        <v>81</v>
      </c>
      <c r="Q11" s="144">
        <v>47205.19600000004</v>
      </c>
      <c r="R11" s="203">
        <v>52842.769000000008</v>
      </c>
      <c r="S11" s="203">
        <v>54431.923000000046</v>
      </c>
      <c r="T11" s="203">
        <v>55981.48</v>
      </c>
      <c r="U11" s="203">
        <v>55053.410000000054</v>
      </c>
      <c r="V11" s="203">
        <v>55267.650999999962</v>
      </c>
      <c r="W11" s="203">
        <v>56035.015999999938</v>
      </c>
      <c r="X11" s="203">
        <v>66317.002000000022</v>
      </c>
      <c r="Y11" s="203">
        <v>64324.446000000004</v>
      </c>
      <c r="Z11" s="203">
        <v>68453.83000000006</v>
      </c>
      <c r="AA11" s="203">
        <v>58256.008000000045</v>
      </c>
      <c r="AB11" s="3">
        <v>77243.608000000022</v>
      </c>
      <c r="AC11" s="67">
        <f t="shared" si="3"/>
        <v>0.3259337646341981</v>
      </c>
      <c r="AE11" s="152">
        <f t="shared" si="4"/>
        <v>2.1262291584914967</v>
      </c>
      <c r="AF11" s="206">
        <f t="shared" si="5"/>
        <v>2.002429656596763</v>
      </c>
      <c r="AG11" s="206">
        <f t="shared" si="6"/>
        <v>1.8193057382846511</v>
      </c>
      <c r="AH11" s="206">
        <f t="shared" si="7"/>
        <v>2.185868487837185</v>
      </c>
      <c r="AI11" s="206">
        <f t="shared" si="8"/>
        <v>2.3852155258597914</v>
      </c>
      <c r="AJ11" s="206">
        <f t="shared" si="9"/>
        <v>2.5507512851796084</v>
      </c>
      <c r="AK11" s="206">
        <f t="shared" si="10"/>
        <v>2.366321896458973</v>
      </c>
      <c r="AL11" s="206">
        <f t="shared" si="11"/>
        <v>2.5482684497769559</v>
      </c>
      <c r="AM11" s="206">
        <f t="shared" si="1"/>
        <v>2.4539413651554569</v>
      </c>
      <c r="AN11" s="206">
        <f t="shared" si="1"/>
        <v>2.4313423085868151</v>
      </c>
      <c r="AO11" s="206">
        <f t="shared" si="1"/>
        <v>2.5396170129380713</v>
      </c>
      <c r="AP11" s="206">
        <f t="shared" ref="AP11" si="18">(AB11/M11)*10</f>
        <v>2.6659863265863675</v>
      </c>
      <c r="AQ11" s="67">
        <f t="shared" ref="AQ11" si="19">IF(AP11="","",(AP11-AO11)/AO11)</f>
        <v>4.9759201093908287E-2</v>
      </c>
      <c r="AT11"/>
    </row>
    <row r="12" spans="1:46" ht="20.100000000000001" customHeight="1" x14ac:dyDescent="0.25">
      <c r="A12" s="148" t="s">
        <v>82</v>
      </c>
      <c r="B12" s="144">
        <v>215680.73000000007</v>
      </c>
      <c r="C12" s="203">
        <v>298357.37000000005</v>
      </c>
      <c r="D12" s="203">
        <v>243274.90999999974</v>
      </c>
      <c r="E12" s="203">
        <v>242334.35000000021</v>
      </c>
      <c r="F12" s="203">
        <v>229301.40999999997</v>
      </c>
      <c r="G12" s="203">
        <v>227631.27999999985</v>
      </c>
      <c r="H12" s="203">
        <v>210795.03999999986</v>
      </c>
      <c r="I12" s="203">
        <v>279141.12000000017</v>
      </c>
      <c r="J12" s="203">
        <v>254074.62</v>
      </c>
      <c r="K12" s="203">
        <v>214797.02000000022</v>
      </c>
      <c r="L12" s="203">
        <v>270265.60999999958</v>
      </c>
      <c r="M12" s="3">
        <v>280483.8499999998</v>
      </c>
      <c r="N12" s="67">
        <f t="shared" si="2"/>
        <v>3.7808139925757628E-2</v>
      </c>
      <c r="P12" s="134" t="s">
        <v>82</v>
      </c>
      <c r="Q12" s="144">
        <v>45837.497000000039</v>
      </c>
      <c r="R12" s="203">
        <v>51105.701000000001</v>
      </c>
      <c r="S12" s="203">
        <v>50899.00499999999</v>
      </c>
      <c r="T12" s="203">
        <v>50438.382000000049</v>
      </c>
      <c r="U12" s="203">
        <v>52151.921999999926</v>
      </c>
      <c r="V12" s="203">
        <v>56091.163000000008</v>
      </c>
      <c r="W12" s="203">
        <v>52714.073000000055</v>
      </c>
      <c r="X12" s="203">
        <v>64528.730000000025</v>
      </c>
      <c r="Y12" s="203">
        <v>62742.375</v>
      </c>
      <c r="Z12" s="203">
        <v>55571.388000000043</v>
      </c>
      <c r="AA12" s="203">
        <v>66351.210999999865</v>
      </c>
      <c r="AB12" s="3">
        <v>74711.960000000036</v>
      </c>
      <c r="AC12" s="67">
        <f t="shared" si="3"/>
        <v>0.12600748161175518</v>
      </c>
      <c r="AE12" s="152">
        <f t="shared" si="4"/>
        <v>2.1252476751168277</v>
      </c>
      <c r="AF12" s="206">
        <f t="shared" si="5"/>
        <v>1.7129022487361378</v>
      </c>
      <c r="AG12" s="206">
        <f t="shared" si="6"/>
        <v>2.0922422702776888</v>
      </c>
      <c r="AH12" s="206">
        <f t="shared" si="7"/>
        <v>2.0813550369561726</v>
      </c>
      <c r="AI12" s="206">
        <f t="shared" si="8"/>
        <v>2.2743829617096525</v>
      </c>
      <c r="AJ12" s="206">
        <f t="shared" si="9"/>
        <v>2.4641236916121563</v>
      </c>
      <c r="AK12" s="206">
        <f t="shared" si="10"/>
        <v>2.5007264402426213</v>
      </c>
      <c r="AL12" s="206">
        <f t="shared" si="11"/>
        <v>2.3116884391665402</v>
      </c>
      <c r="AM12" s="206">
        <f t="shared" si="1"/>
        <v>2.469446771188716</v>
      </c>
      <c r="AN12" s="206">
        <f t="shared" si="1"/>
        <v>2.5871582389737058</v>
      </c>
      <c r="AO12" s="206">
        <f t="shared" si="1"/>
        <v>2.4550371392053902</v>
      </c>
      <c r="AP12" s="206">
        <f t="shared" ref="AP12" si="20">(AB12/M12)*10</f>
        <v>2.6636813492113749</v>
      </c>
      <c r="AQ12" s="67">
        <f t="shared" ref="AQ12" si="21">IF(AP12="","",(AP12-AO12)/AO12)</f>
        <v>8.4986172581289543E-2</v>
      </c>
      <c r="AT12"/>
    </row>
    <row r="13" spans="1:46" ht="20.100000000000001" customHeight="1" x14ac:dyDescent="0.25">
      <c r="A13" s="148" t="s">
        <v>83</v>
      </c>
      <c r="B13" s="144">
        <v>248639.30000000008</v>
      </c>
      <c r="C13" s="203">
        <v>301296.24000000011</v>
      </c>
      <c r="D13" s="203">
        <v>302219.03000000003</v>
      </c>
      <c r="E13" s="203">
        <v>271364.13999999984</v>
      </c>
      <c r="F13" s="203">
        <v>280219.00999999989</v>
      </c>
      <c r="G13" s="203">
        <v>268822.42000000004</v>
      </c>
      <c r="H13" s="203">
        <v>250739.99</v>
      </c>
      <c r="I13" s="203">
        <v>253691.20000000013</v>
      </c>
      <c r="J13" s="203">
        <v>257419.71</v>
      </c>
      <c r="K13" s="203">
        <v>275641.55999999971</v>
      </c>
      <c r="L13" s="203">
        <v>333531.08999999979</v>
      </c>
      <c r="M13" s="3">
        <v>289275.00000000047</v>
      </c>
      <c r="N13" s="67">
        <f t="shared" si="2"/>
        <v>-0.13268954927110199</v>
      </c>
      <c r="P13" s="134" t="s">
        <v>83</v>
      </c>
      <c r="Q13" s="144">
        <v>54364.509000000027</v>
      </c>
      <c r="R13" s="203">
        <v>59788.318999999996</v>
      </c>
      <c r="S13" s="203">
        <v>62714.63899999993</v>
      </c>
      <c r="T13" s="203">
        <v>65018.055000000037</v>
      </c>
      <c r="U13" s="203">
        <v>69122.01800000004</v>
      </c>
      <c r="V13" s="203">
        <v>69013.110000000117</v>
      </c>
      <c r="W13" s="203">
        <v>62444.103999999985</v>
      </c>
      <c r="X13" s="203">
        <v>64721.649999999972</v>
      </c>
      <c r="Y13" s="203">
        <v>68976.123999999996</v>
      </c>
      <c r="Z13" s="203">
        <v>78608.732000000018</v>
      </c>
      <c r="AA13" s="203">
        <v>87158.587000000029</v>
      </c>
      <c r="AB13" s="3">
        <v>82719.104000000181</v>
      </c>
      <c r="AC13" s="67">
        <f t="shared" si="3"/>
        <v>-5.0935692658714692E-2</v>
      </c>
      <c r="AE13" s="152">
        <f t="shared" si="4"/>
        <v>2.1864809384518056</v>
      </c>
      <c r="AF13" s="206">
        <f t="shared" si="5"/>
        <v>1.9843699011975713</v>
      </c>
      <c r="AG13" s="206">
        <f t="shared" si="6"/>
        <v>2.0751386502696381</v>
      </c>
      <c r="AH13" s="206">
        <f t="shared" si="7"/>
        <v>2.3959707793373171</v>
      </c>
      <c r="AI13" s="206">
        <f t="shared" si="8"/>
        <v>2.4667140890976693</v>
      </c>
      <c r="AJ13" s="206">
        <f t="shared" si="9"/>
        <v>2.5672378814237335</v>
      </c>
      <c r="AK13" s="206">
        <f t="shared" si="10"/>
        <v>2.490392697231901</v>
      </c>
      <c r="AL13" s="206">
        <f t="shared" si="11"/>
        <v>2.5511980707253517</v>
      </c>
      <c r="AM13" s="206">
        <f t="shared" si="1"/>
        <v>2.6795199171034727</v>
      </c>
      <c r="AN13" s="206">
        <f t="shared" si="1"/>
        <v>2.8518461439559442</v>
      </c>
      <c r="AO13" s="206">
        <f t="shared" si="1"/>
        <v>2.6132072725214339</v>
      </c>
      <c r="AP13" s="206">
        <f t="shared" ref="AP13:AP14" si="22">(AB13/M13)*10</f>
        <v>2.8595317258663915</v>
      </c>
      <c r="AQ13" s="67">
        <f t="shared" ref="AQ13:AQ14" si="23">IF(AP13="","",(AP13-AO13)/AO13)</f>
        <v>9.426135306415391E-2</v>
      </c>
      <c r="AT13"/>
    </row>
    <row r="14" spans="1:46" ht="20.100000000000001" customHeight="1" x14ac:dyDescent="0.25">
      <c r="A14" s="148" t="s">
        <v>84</v>
      </c>
      <c r="B14" s="144">
        <v>188089.6999999999</v>
      </c>
      <c r="C14" s="203">
        <v>220263.89</v>
      </c>
      <c r="D14" s="203">
        <v>238438.41000000006</v>
      </c>
      <c r="E14" s="203">
        <v>192903.74999999985</v>
      </c>
      <c r="F14" s="203">
        <v>168311.4199999999</v>
      </c>
      <c r="G14" s="203">
        <v>186814.79000000024</v>
      </c>
      <c r="H14" s="203">
        <v>210170.4499999999</v>
      </c>
      <c r="I14" s="203">
        <v>215685.8899999999</v>
      </c>
      <c r="J14" s="203">
        <v>216097.52</v>
      </c>
      <c r="K14" s="203">
        <v>196206.75000000006</v>
      </c>
      <c r="L14" s="203">
        <v>214684.44</v>
      </c>
      <c r="M14" s="3">
        <v>237474.34999999974</v>
      </c>
      <c r="N14" s="67">
        <f t="shared" si="2"/>
        <v>0.10615538787999607</v>
      </c>
      <c r="P14" s="134" t="s">
        <v>84</v>
      </c>
      <c r="Q14" s="144">
        <v>39184.329000000012</v>
      </c>
      <c r="R14" s="203">
        <v>43186.20999999997</v>
      </c>
      <c r="S14" s="203">
        <v>48896.256000000016</v>
      </c>
      <c r="T14" s="203">
        <v>49231.409</v>
      </c>
      <c r="U14" s="203">
        <v>41790.908999999992</v>
      </c>
      <c r="V14" s="203">
        <v>45062.92500000001</v>
      </c>
      <c r="W14" s="203">
        <v>49976.91399999999</v>
      </c>
      <c r="X14" s="203">
        <v>51045.44799999996</v>
      </c>
      <c r="Y14" s="203">
        <v>55934.430999999997</v>
      </c>
      <c r="Z14" s="203">
        <v>52837.047999999988</v>
      </c>
      <c r="AA14" s="203">
        <v>57801.854000000043</v>
      </c>
      <c r="AB14" s="3">
        <v>61142.913999999982</v>
      </c>
      <c r="AC14" s="67">
        <f t="shared" si="3"/>
        <v>5.7801952165754698E-2</v>
      </c>
      <c r="AE14" s="152">
        <f t="shared" si="4"/>
        <v>2.0832788291969222</v>
      </c>
      <c r="AF14" s="206">
        <f t="shared" si="5"/>
        <v>1.9606577364996127</v>
      </c>
      <c r="AG14" s="206">
        <f t="shared" si="6"/>
        <v>2.0506870516373601</v>
      </c>
      <c r="AH14" s="206">
        <f t="shared" si="7"/>
        <v>2.5521229628765663</v>
      </c>
      <c r="AI14" s="206">
        <f t="shared" si="8"/>
        <v>2.4829514836248197</v>
      </c>
      <c r="AJ14" s="206">
        <f t="shared" si="9"/>
        <v>2.412171166961671</v>
      </c>
      <c r="AK14" s="206">
        <f t="shared" si="10"/>
        <v>2.3779229668109867</v>
      </c>
      <c r="AL14" s="206">
        <f t="shared" si="11"/>
        <v>2.3666568081945454</v>
      </c>
      <c r="AM14" s="206">
        <f t="shared" si="1"/>
        <v>2.5883883813196928</v>
      </c>
      <c r="AN14" s="206">
        <f t="shared" si="1"/>
        <v>2.692927129163496</v>
      </c>
      <c r="AO14" s="206">
        <f t="shared" si="1"/>
        <v>2.6924100321383349</v>
      </c>
      <c r="AP14" s="206">
        <f t="shared" si="22"/>
        <v>2.574716553598317</v>
      </c>
      <c r="AQ14" s="67">
        <f t="shared" si="23"/>
        <v>-4.3713058982529758E-2</v>
      </c>
      <c r="AT14"/>
    </row>
    <row r="15" spans="1:46" ht="20.100000000000001" customHeight="1" x14ac:dyDescent="0.25">
      <c r="A15" s="148" t="s">
        <v>85</v>
      </c>
      <c r="B15" s="144">
        <v>276286.43999999977</v>
      </c>
      <c r="C15" s="203">
        <v>291231.52999999991</v>
      </c>
      <c r="D15" s="203">
        <v>295760.24000000017</v>
      </c>
      <c r="E15" s="203">
        <v>290599.48999999982</v>
      </c>
      <c r="F15" s="203">
        <v>290227.67999999964</v>
      </c>
      <c r="G15" s="203">
        <v>248925.34999999977</v>
      </c>
      <c r="H15" s="203">
        <v>261926.87000000026</v>
      </c>
      <c r="I15" s="203">
        <v>267823.90999999992</v>
      </c>
      <c r="J15" s="203">
        <v>219687.75</v>
      </c>
      <c r="K15" s="203">
        <v>266084.85000000027</v>
      </c>
      <c r="L15" s="203">
        <v>301265.00000000076</v>
      </c>
      <c r="M15" s="3">
        <v>280427.81999999995</v>
      </c>
      <c r="N15" s="67">
        <f t="shared" si="2"/>
        <v>-6.9165618309464272E-2</v>
      </c>
      <c r="P15" s="134" t="s">
        <v>85</v>
      </c>
      <c r="Q15" s="144">
        <v>64657.764999999978</v>
      </c>
      <c r="R15" s="203">
        <v>67014.460999999996</v>
      </c>
      <c r="S15" s="203">
        <v>62417.526999999995</v>
      </c>
      <c r="T15" s="203">
        <v>71596.117000000057</v>
      </c>
      <c r="U15" s="203">
        <v>76295.819000000003</v>
      </c>
      <c r="V15" s="203">
        <v>70793.574000000022</v>
      </c>
      <c r="W15" s="203">
        <v>69809.002000000037</v>
      </c>
      <c r="X15" s="203">
        <v>71866.597999999954</v>
      </c>
      <c r="Y15" s="203">
        <v>67502.441000000006</v>
      </c>
      <c r="Z15" s="203">
        <v>79059.753999999943</v>
      </c>
      <c r="AA15" s="203">
        <v>84581.714999999851</v>
      </c>
      <c r="AB15" s="3">
        <v>88546.792999999801</v>
      </c>
      <c r="AC15" s="67">
        <f t="shared" si="3"/>
        <v>4.6878666387882503E-2</v>
      </c>
      <c r="AE15" s="152">
        <f t="shared" si="4"/>
        <v>2.3402438787802988</v>
      </c>
      <c r="AF15" s="206">
        <f t="shared" si="5"/>
        <v>2.3010716250400503</v>
      </c>
      <c r="AG15" s="206">
        <f t="shared" si="6"/>
        <v>2.1104096683178226</v>
      </c>
      <c r="AH15" s="206">
        <f t="shared" si="7"/>
        <v>2.4637385633402213</v>
      </c>
      <c r="AI15" s="206">
        <f t="shared" si="8"/>
        <v>2.6288264096656837</v>
      </c>
      <c r="AJ15" s="206">
        <f t="shared" si="9"/>
        <v>2.843968041021137</v>
      </c>
      <c r="AK15" s="206">
        <f t="shared" si="10"/>
        <v>2.6652096442033595</v>
      </c>
      <c r="AL15" s="206">
        <f t="shared" si="11"/>
        <v>2.6833525804324183</v>
      </c>
      <c r="AM15" s="206">
        <f t="shared" si="1"/>
        <v>3.0726538461976149</v>
      </c>
      <c r="AN15" s="206">
        <f t="shared" si="1"/>
        <v>2.9712234274142202</v>
      </c>
      <c r="AO15" s="206">
        <f t="shared" si="1"/>
        <v>2.8075519891125635</v>
      </c>
      <c r="AP15" s="206">
        <f t="shared" ref="AP15" si="24">(AB15/M15)*10</f>
        <v>3.1575609367144746</v>
      </c>
      <c r="AQ15" s="67">
        <f t="shared" ref="AQ15" si="25">IF(AP15="","",(AP15-AO15)/AO15)</f>
        <v>0.12466695147915854</v>
      </c>
      <c r="AT15"/>
    </row>
    <row r="16" spans="1:46" ht="20.100000000000001" customHeight="1" x14ac:dyDescent="0.25">
      <c r="A16" s="148" t="s">
        <v>86</v>
      </c>
      <c r="B16" s="144">
        <v>218413.52999999985</v>
      </c>
      <c r="C16" s="203">
        <v>269385.36999999994</v>
      </c>
      <c r="D16" s="203">
        <v>357795.17000000092</v>
      </c>
      <c r="E16" s="203">
        <v>308575.81999999948</v>
      </c>
      <c r="F16" s="203">
        <v>305395.48999999964</v>
      </c>
      <c r="G16" s="203">
        <v>278553.34999999945</v>
      </c>
      <c r="H16" s="203">
        <v>249519.28000000003</v>
      </c>
      <c r="I16" s="203">
        <v>311771.15999999992</v>
      </c>
      <c r="J16" s="203">
        <v>292724.18</v>
      </c>
      <c r="K16" s="203">
        <v>321608.53999999992</v>
      </c>
      <c r="L16" s="203">
        <v>322467.64999999997</v>
      </c>
      <c r="M16" s="3"/>
      <c r="N16" s="67" t="str">
        <f t="shared" si="2"/>
        <v/>
      </c>
      <c r="P16" s="134" t="s">
        <v>86</v>
      </c>
      <c r="Q16" s="144">
        <v>62505.198999999993</v>
      </c>
      <c r="R16" s="203">
        <v>72259.178000000014</v>
      </c>
      <c r="S16" s="203">
        <v>85069.483999999968</v>
      </c>
      <c r="T16" s="203">
        <v>87588.735000000001</v>
      </c>
      <c r="U16" s="203">
        <v>89099.010000000038</v>
      </c>
      <c r="V16" s="203">
        <v>82030.592000000048</v>
      </c>
      <c r="W16" s="203">
        <v>76031.939000000013</v>
      </c>
      <c r="X16" s="203">
        <v>87843.296000000017</v>
      </c>
      <c r="Y16" s="203">
        <v>92024.978000000003</v>
      </c>
      <c r="Z16" s="203">
        <v>97269.096999999994</v>
      </c>
      <c r="AA16" s="203">
        <v>96078.873000000036</v>
      </c>
      <c r="AB16" s="3"/>
      <c r="AC16" s="67" t="str">
        <f t="shared" si="3"/>
        <v/>
      </c>
      <c r="AE16" s="152">
        <f t="shared" si="4"/>
        <v>2.8617823721817981</v>
      </c>
      <c r="AF16" s="206">
        <f t="shared" si="5"/>
        <v>2.6823720233953323</v>
      </c>
      <c r="AG16" s="206">
        <f t="shared" si="6"/>
        <v>2.3776029173339523</v>
      </c>
      <c r="AH16" s="206">
        <f t="shared" si="7"/>
        <v>2.8384834236201706</v>
      </c>
      <c r="AI16" s="206">
        <f t="shared" si="8"/>
        <v>2.9174959328967214</v>
      </c>
      <c r="AJ16" s="206">
        <f t="shared" si="9"/>
        <v>2.9448790330469983</v>
      </c>
      <c r="AK16" s="206">
        <f t="shared" si="10"/>
        <v>3.0471368384839841</v>
      </c>
      <c r="AL16" s="206">
        <f t="shared" si="11"/>
        <v>2.81755682597454</v>
      </c>
      <c r="AM16" s="206">
        <f t="shared" si="1"/>
        <v>3.1437436429064385</v>
      </c>
      <c r="AN16" s="206">
        <f t="shared" si="1"/>
        <v>3.0244562846496557</v>
      </c>
      <c r="AO16" s="206">
        <f t="shared" si="1"/>
        <v>2.9794887332109141</v>
      </c>
      <c r="AP16" s="206"/>
      <c r="AQ16" s="67"/>
      <c r="AT16"/>
    </row>
    <row r="17" spans="1:46" ht="20.100000000000001" customHeight="1" x14ac:dyDescent="0.25">
      <c r="A17" s="148" t="s">
        <v>87</v>
      </c>
      <c r="B17" s="144">
        <v>283992.13999999984</v>
      </c>
      <c r="C17" s="203">
        <v>340923.25</v>
      </c>
      <c r="D17" s="203">
        <v>307861.13000000047</v>
      </c>
      <c r="E17" s="203">
        <v>286413.15999999997</v>
      </c>
      <c r="F17" s="203">
        <v>274219.10999999993</v>
      </c>
      <c r="G17" s="203">
        <v>273526.25000000035</v>
      </c>
      <c r="H17" s="203">
        <v>315362.60000000033</v>
      </c>
      <c r="I17" s="203">
        <v>306231.50000000035</v>
      </c>
      <c r="J17" s="203">
        <v>274210.34999999998</v>
      </c>
      <c r="K17" s="203">
        <v>273617.80999999982</v>
      </c>
      <c r="L17" s="203">
        <v>319048.99000000028</v>
      </c>
      <c r="M17" s="3"/>
      <c r="N17" s="67" t="str">
        <f t="shared" si="2"/>
        <v/>
      </c>
      <c r="P17" s="134" t="s">
        <v>87</v>
      </c>
      <c r="Q17" s="144">
        <v>75798.92399999997</v>
      </c>
      <c r="R17" s="203">
        <v>78510.058999999979</v>
      </c>
      <c r="S17" s="203">
        <v>82860.765000000043</v>
      </c>
      <c r="T17" s="203">
        <v>82287.181999999913</v>
      </c>
      <c r="U17" s="203">
        <v>81224.970999999918</v>
      </c>
      <c r="V17" s="203">
        <v>82936.982000000047</v>
      </c>
      <c r="W17" s="203">
        <v>94068.771999999837</v>
      </c>
      <c r="X17" s="203">
        <v>90812.540999999997</v>
      </c>
      <c r="Y17" s="203">
        <v>85853.54</v>
      </c>
      <c r="Z17" s="203">
        <v>81718.175000000017</v>
      </c>
      <c r="AA17" s="203">
        <v>93299.052999999854</v>
      </c>
      <c r="AB17" s="3"/>
      <c r="AC17" s="67" t="str">
        <f t="shared" si="3"/>
        <v/>
      </c>
      <c r="AE17" s="152">
        <f t="shared" si="4"/>
        <v>2.669050065963094</v>
      </c>
      <c r="AF17" s="206">
        <f t="shared" si="5"/>
        <v>2.3028660849619373</v>
      </c>
      <c r="AG17" s="206">
        <f t="shared" si="6"/>
        <v>2.6914981115024137</v>
      </c>
      <c r="AH17" s="206">
        <f t="shared" si="7"/>
        <v>2.8730237814491453</v>
      </c>
      <c r="AI17" s="206">
        <f t="shared" si="8"/>
        <v>2.9620463358662326</v>
      </c>
      <c r="AJ17" s="206">
        <f t="shared" si="9"/>
        <v>3.0321397672069845</v>
      </c>
      <c r="AK17" s="206">
        <f t="shared" si="10"/>
        <v>2.9828765998250821</v>
      </c>
      <c r="AL17" s="206">
        <f t="shared" si="11"/>
        <v>2.9654866008232301</v>
      </c>
      <c r="AM17" s="206">
        <f t="shared" si="1"/>
        <v>3.1309372530978496</v>
      </c>
      <c r="AN17" s="206">
        <f t="shared" si="1"/>
        <v>2.9865809904698848</v>
      </c>
      <c r="AO17" s="206">
        <f t="shared" si="1"/>
        <v>2.9242861104183331</v>
      </c>
      <c r="AP17" s="206"/>
      <c r="AQ17" s="67"/>
      <c r="AT17"/>
    </row>
    <row r="18" spans="1:46" ht="20.100000000000001" customHeight="1" thickBot="1" x14ac:dyDescent="0.3">
      <c r="A18" s="148" t="s">
        <v>88</v>
      </c>
      <c r="B18" s="144">
        <v>226068.2300000001</v>
      </c>
      <c r="C18" s="203">
        <v>257835.04999999996</v>
      </c>
      <c r="D18" s="203">
        <v>297135.57000000012</v>
      </c>
      <c r="E18" s="203">
        <v>191538.02999999988</v>
      </c>
      <c r="F18" s="203">
        <v>207146.76999999993</v>
      </c>
      <c r="G18" s="203">
        <v>199318.66999999981</v>
      </c>
      <c r="H18" s="203">
        <v>191845.38999999996</v>
      </c>
      <c r="I18" s="203">
        <v>240526.04000000004</v>
      </c>
      <c r="J18" s="203">
        <v>195141.51</v>
      </c>
      <c r="K18" s="203">
        <v>213937.46999999983</v>
      </c>
      <c r="L18" s="203">
        <v>227207.97000000018</v>
      </c>
      <c r="M18" s="3"/>
      <c r="N18" s="67" t="str">
        <f t="shared" si="2"/>
        <v/>
      </c>
      <c r="P18" s="134" t="s">
        <v>88</v>
      </c>
      <c r="Q18" s="144">
        <v>50975.751000000069</v>
      </c>
      <c r="R18" s="203">
        <v>55476.897000000012</v>
      </c>
      <c r="S18" s="203">
        <v>59634.482000000025</v>
      </c>
      <c r="T18" s="203">
        <v>54113.734999999979</v>
      </c>
      <c r="U18" s="203">
        <v>57504.426999999996</v>
      </c>
      <c r="V18" s="203">
        <v>58105.801000000007</v>
      </c>
      <c r="W18" s="203">
        <v>58962.415000000001</v>
      </c>
      <c r="X18" s="203">
        <v>64051.424999999981</v>
      </c>
      <c r="Y18" s="203">
        <v>62214.675000000003</v>
      </c>
      <c r="Z18" s="203">
        <v>64766.222999999991</v>
      </c>
      <c r="AA18" s="203">
        <v>67694.93200000003</v>
      </c>
      <c r="AB18" s="3"/>
      <c r="AC18" s="67" t="str">
        <f t="shared" si="3"/>
        <v/>
      </c>
      <c r="AE18" s="152">
        <f t="shared" si="4"/>
        <v>2.2548834482403852</v>
      </c>
      <c r="AF18" s="206">
        <f t="shared" si="5"/>
        <v>2.1516429593261281</v>
      </c>
      <c r="AG18" s="206">
        <f t="shared" si="6"/>
        <v>2.0069789019200899</v>
      </c>
      <c r="AH18" s="206">
        <f t="shared" si="7"/>
        <v>2.825221445579241</v>
      </c>
      <c r="AI18" s="206">
        <f t="shared" si="8"/>
        <v>2.7760233480831014</v>
      </c>
      <c r="AJ18" s="206">
        <f t="shared" si="9"/>
        <v>2.9152211882609924</v>
      </c>
      <c r="AK18" s="206">
        <f t="shared" si="10"/>
        <v>3.0734340293504063</v>
      </c>
      <c r="AL18" s="206">
        <f t="shared" si="11"/>
        <v>2.6629725829269866</v>
      </c>
      <c r="AM18" s="206">
        <f t="shared" si="1"/>
        <v>3.1881825143199927</v>
      </c>
      <c r="AN18" s="206">
        <f t="shared" si="1"/>
        <v>3.0273435971735125</v>
      </c>
      <c r="AO18" s="206">
        <f t="shared" si="1"/>
        <v>2.9794259417924458</v>
      </c>
      <c r="AP18" s="206"/>
      <c r="AQ18" s="67"/>
      <c r="AT18" s="135"/>
    </row>
    <row r="19" spans="1:46" ht="20.100000000000001" customHeight="1" thickBot="1" x14ac:dyDescent="0.3">
      <c r="A19" s="265" t="s">
        <v>174</v>
      </c>
      <c r="B19" s="222">
        <f>SUM(B7:B15)</f>
        <v>1937979.9999999995</v>
      </c>
      <c r="C19" s="223">
        <f t="shared" ref="C19:M19" si="26">SUM(C7:C15)</f>
        <v>2210466.77</v>
      </c>
      <c r="D19" s="223">
        <f t="shared" si="26"/>
        <v>2399887.0099999998</v>
      </c>
      <c r="E19" s="223">
        <f t="shared" si="26"/>
        <v>2254088.0899999994</v>
      </c>
      <c r="F19" s="223">
        <f t="shared" si="26"/>
        <v>2049406.9599999995</v>
      </c>
      <c r="G19" s="223">
        <f t="shared" si="26"/>
        <v>2046790.3599999999</v>
      </c>
      <c r="H19" s="223">
        <f t="shared" si="26"/>
        <v>2022777.5799999998</v>
      </c>
      <c r="I19" s="223">
        <f t="shared" si="26"/>
        <v>2123040.7700000005</v>
      </c>
      <c r="J19" s="223">
        <f t="shared" si="26"/>
        <v>2189897.2199999997</v>
      </c>
      <c r="K19" s="223">
        <f t="shared" si="26"/>
        <v>2154045.96</v>
      </c>
      <c r="L19" s="223">
        <f t="shared" si="26"/>
        <v>2282659.3799999994</v>
      </c>
      <c r="M19" s="224">
        <f t="shared" si="26"/>
        <v>2435439.3499999996</v>
      </c>
      <c r="N19" s="76">
        <f t="shared" si="2"/>
        <v>6.6930691166020684E-2</v>
      </c>
      <c r="O19" s="226"/>
      <c r="P19" s="225"/>
      <c r="Q19" s="222">
        <f>SUM(Q7:Q15)</f>
        <v>425100.33100000006</v>
      </c>
      <c r="R19" s="223">
        <f t="shared" ref="R19:AB19" si="27">SUM(R7:R15)</f>
        <v>450672.12599999993</v>
      </c>
      <c r="S19" s="223">
        <f t="shared" si="27"/>
        <v>475940.10399999993</v>
      </c>
      <c r="T19" s="223">
        <f t="shared" si="27"/>
        <v>496803.91000000027</v>
      </c>
      <c r="U19" s="223">
        <f t="shared" si="27"/>
        <v>498456.3949999999</v>
      </c>
      <c r="V19" s="223">
        <f t="shared" si="27"/>
        <v>512460.53</v>
      </c>
      <c r="W19" s="223">
        <f t="shared" si="27"/>
        <v>494910.49900000007</v>
      </c>
      <c r="X19" s="223">
        <f t="shared" si="27"/>
        <v>535333.7379999999</v>
      </c>
      <c r="Y19" s="223">
        <f t="shared" si="27"/>
        <v>560248.34400000004</v>
      </c>
      <c r="Z19" s="223">
        <f t="shared" si="27"/>
        <v>575648.84299999988</v>
      </c>
      <c r="AA19" s="223">
        <f t="shared" si="27"/>
        <v>599116.81799999974</v>
      </c>
      <c r="AB19" s="224">
        <f t="shared" si="27"/>
        <v>669324.80099999986</v>
      </c>
      <c r="AC19" s="76">
        <f t="shared" si="3"/>
        <v>0.11718579898052563</v>
      </c>
      <c r="AE19" s="227">
        <f>(Q19/B19)*10</f>
        <v>2.1935227969328897</v>
      </c>
      <c r="AF19" s="228">
        <f t="shared" si="5"/>
        <v>2.0388097759099084</v>
      </c>
      <c r="AG19" s="228">
        <f t="shared" si="6"/>
        <v>1.9831771329934402</v>
      </c>
      <c r="AH19" s="228">
        <f t="shared" si="7"/>
        <v>2.2040128431715393</v>
      </c>
      <c r="AI19" s="228">
        <f t="shared" si="8"/>
        <v>2.4321982150387544</v>
      </c>
      <c r="AJ19" s="228">
        <f t="shared" si="9"/>
        <v>2.503727494593047</v>
      </c>
      <c r="AK19" s="228">
        <f t="shared" si="10"/>
        <v>2.4466876827851736</v>
      </c>
      <c r="AL19" s="228">
        <f t="shared" si="11"/>
        <v>2.5215424289755854</v>
      </c>
      <c r="AM19" s="228">
        <f t="shared" si="1"/>
        <v>2.5583316827992508</v>
      </c>
      <c r="AN19" s="228">
        <f t="shared" si="1"/>
        <v>2.672407430898085</v>
      </c>
      <c r="AO19" s="228">
        <f t="shared" si="1"/>
        <v>2.6246439711911806</v>
      </c>
      <c r="AP19" s="228">
        <f t="shared" si="1"/>
        <v>2.7482712759814771</v>
      </c>
      <c r="AQ19" s="72">
        <f t="shared" ref="AQ19:AQ23" si="28">IF(AP19="","",(AP19-AO19)/AO19)</f>
        <v>4.7102504624346779E-2</v>
      </c>
      <c r="AT19" s="135"/>
    </row>
    <row r="20" spans="1:46" ht="20.100000000000001" customHeight="1" x14ac:dyDescent="0.25">
      <c r="A20" s="148" t="s">
        <v>89</v>
      </c>
      <c r="B20" s="144">
        <f>SUM(B7:B9)</f>
        <v>571934.28999999992</v>
      </c>
      <c r="C20" s="203">
        <f>SUM(C7:C9)</f>
        <v>600923.96</v>
      </c>
      <c r="D20" s="203">
        <f>SUM(D7:D9)</f>
        <v>775955.95</v>
      </c>
      <c r="E20" s="203">
        <f t="shared" ref="E20:H20" si="29">SUM(E7:E9)</f>
        <v>705578.6</v>
      </c>
      <c r="F20" s="203">
        <f t="shared" si="29"/>
        <v>632916.85000000009</v>
      </c>
      <c r="G20" s="203">
        <f t="shared" ref="G20" si="30">SUM(G7:G9)</f>
        <v>633325.84999999986</v>
      </c>
      <c r="H20" s="203">
        <f t="shared" si="29"/>
        <v>600973.71999999986</v>
      </c>
      <c r="I20" s="203">
        <f t="shared" ref="I20" si="31">SUM(I7:I9)</f>
        <v>621189.68999999983</v>
      </c>
      <c r="J20" s="203">
        <f t="shared" ref="J20" si="32">SUM(J7:J9)</f>
        <v>700212.19</v>
      </c>
      <c r="K20" s="203">
        <f t="shared" ref="K20:L20" si="33">SUM(K7:K9)</f>
        <v>677164.05</v>
      </c>
      <c r="L20" s="203">
        <f t="shared" si="33"/>
        <v>711594.16999999958</v>
      </c>
      <c r="M20" s="3">
        <f>IF(M9="","",SUM(M7:M9))</f>
        <v>770901.6800000004</v>
      </c>
      <c r="N20" s="76">
        <f t="shared" si="2"/>
        <v>8.3344569840982333E-2</v>
      </c>
      <c r="P20" s="134" t="s">
        <v>89</v>
      </c>
      <c r="Q20" s="144">
        <f t="shared" ref="Q20:U20" si="34">SUM(Q7:Q9)</f>
        <v>127825.96000000005</v>
      </c>
      <c r="R20" s="203">
        <f t="shared" si="34"/>
        <v>131829.77699999997</v>
      </c>
      <c r="S20" s="203">
        <f t="shared" si="34"/>
        <v>147637.00799999994</v>
      </c>
      <c r="T20" s="203">
        <f t="shared" si="34"/>
        <v>147798.02600000007</v>
      </c>
      <c r="U20" s="203">
        <f t="shared" si="34"/>
        <v>150261.35799999989</v>
      </c>
      <c r="V20" s="203">
        <f t="shared" ref="V20:W20" si="35">SUM(V7:V9)</f>
        <v>154060.902</v>
      </c>
      <c r="W20" s="203">
        <f t="shared" si="35"/>
        <v>149616.23400000005</v>
      </c>
      <c r="X20" s="203">
        <f t="shared" ref="X20" si="36">SUM(X7:X9)</f>
        <v>163461.9059999999</v>
      </c>
      <c r="Y20" s="203">
        <f t="shared" ref="Y20:AA20" si="37">SUM(Y7:Y9)</f>
        <v>175986.76699999999</v>
      </c>
      <c r="Z20" s="203">
        <f t="shared" si="37"/>
        <v>179661.59399999992</v>
      </c>
      <c r="AA20" s="203">
        <f t="shared" si="37"/>
        <v>185422.15799999988</v>
      </c>
      <c r="AB20" s="3">
        <f>IF(AB9="","",SUM(AB7:AB9))</f>
        <v>207748.57199999984</v>
      </c>
      <c r="AC20" s="76">
        <f t="shared" si="3"/>
        <v>0.12040855440804424</v>
      </c>
      <c r="AE20" s="151">
        <f t="shared" si="4"/>
        <v>2.2349763291863489</v>
      </c>
      <c r="AF20" s="205">
        <f t="shared" si="5"/>
        <v>2.1937846678638007</v>
      </c>
      <c r="AG20" s="205">
        <f t="shared" si="6"/>
        <v>1.9026467675130263</v>
      </c>
      <c r="AH20" s="205">
        <f t="shared" si="7"/>
        <v>2.094706755562032</v>
      </c>
      <c r="AI20" s="205">
        <f t="shared" si="8"/>
        <v>2.3741089844582248</v>
      </c>
      <c r="AJ20" s="205">
        <f t="shared" si="9"/>
        <v>2.4325693006214739</v>
      </c>
      <c r="AK20" s="205">
        <f t="shared" si="10"/>
        <v>2.4895636701052433</v>
      </c>
      <c r="AL20" s="205">
        <f t="shared" si="11"/>
        <v>2.6314330168615636</v>
      </c>
      <c r="AM20" s="205">
        <f t="shared" si="1"/>
        <v>2.5133348078387496</v>
      </c>
      <c r="AN20" s="205">
        <f t="shared" si="1"/>
        <v>2.6531472543470063</v>
      </c>
      <c r="AO20" s="205">
        <f t="shared" si="1"/>
        <v>2.6057290210795294</v>
      </c>
      <c r="AP20" s="421">
        <f t="shared" si="1"/>
        <v>2.6948776658522751</v>
      </c>
      <c r="AQ20" s="67">
        <f>(AP20-AO20)/AO20</f>
        <v>3.4212553973019109E-2</v>
      </c>
      <c r="AT20" s="135"/>
    </row>
    <row r="21" spans="1:46" ht="20.100000000000001" customHeight="1" x14ac:dyDescent="0.25">
      <c r="A21" s="148" t="s">
        <v>90</v>
      </c>
      <c r="B21" s="144">
        <f>SUM(B10:B12)</f>
        <v>653030.27</v>
      </c>
      <c r="C21" s="203">
        <f>SUM(C10:C12)</f>
        <v>796751.14999999991</v>
      </c>
      <c r="D21" s="203">
        <f>SUM(D10:D12)</f>
        <v>787513.37999999966</v>
      </c>
      <c r="E21" s="203">
        <f t="shared" ref="E21:H21" si="38">SUM(E10:E12)</f>
        <v>793642.10999999975</v>
      </c>
      <c r="F21" s="203">
        <f t="shared" si="38"/>
        <v>677732</v>
      </c>
      <c r="G21" s="203">
        <f t="shared" ref="G21" si="39">SUM(G10:G12)</f>
        <v>708901.94999999972</v>
      </c>
      <c r="H21" s="203">
        <f t="shared" si="38"/>
        <v>698966.54999999958</v>
      </c>
      <c r="I21" s="203">
        <f t="shared" ref="I21" si="40">SUM(I10:I12)</f>
        <v>764650.08000000054</v>
      </c>
      <c r="J21" s="203">
        <f t="shared" ref="J21" si="41">SUM(J10:J12)</f>
        <v>796480.04999999993</v>
      </c>
      <c r="K21" s="203">
        <f t="shared" ref="K21:L21" si="42">SUM(K10:K12)</f>
        <v>738948.75000000023</v>
      </c>
      <c r="L21" s="203">
        <f t="shared" si="42"/>
        <v>721584.67999999924</v>
      </c>
      <c r="M21" s="3">
        <f>IF(M12="","",SUM(M10:M12))</f>
        <v>857360.49999999907</v>
      </c>
      <c r="N21" s="67">
        <f t="shared" si="2"/>
        <v>0.18816339060856999</v>
      </c>
      <c r="P21" s="134" t="s">
        <v>90</v>
      </c>
      <c r="Q21" s="144">
        <f t="shared" ref="Q21:U21" si="43">SUM(Q10:Q12)</f>
        <v>139067.76800000004</v>
      </c>
      <c r="R21" s="203">
        <f t="shared" si="43"/>
        <v>148853.359</v>
      </c>
      <c r="S21" s="203">
        <f t="shared" si="43"/>
        <v>154274.67400000006</v>
      </c>
      <c r="T21" s="203">
        <f t="shared" si="43"/>
        <v>163160.30300000007</v>
      </c>
      <c r="U21" s="203">
        <f t="shared" si="43"/>
        <v>160986.291</v>
      </c>
      <c r="V21" s="203">
        <f t="shared" ref="V21:W21" si="44">SUM(V10:V12)</f>
        <v>173530.01899999991</v>
      </c>
      <c r="W21" s="203">
        <f t="shared" si="44"/>
        <v>163064.24500000002</v>
      </c>
      <c r="X21" s="203">
        <f t="shared" ref="X21" si="45">SUM(X10:X12)</f>
        <v>184238.13600000006</v>
      </c>
      <c r="Y21" s="203">
        <f t="shared" ref="Y21:AA21" si="46">SUM(Y10:Y12)</f>
        <v>191848.58100000001</v>
      </c>
      <c r="Z21" s="203">
        <f t="shared" si="46"/>
        <v>185481.71500000003</v>
      </c>
      <c r="AA21" s="203">
        <f t="shared" si="46"/>
        <v>184152.50399999987</v>
      </c>
      <c r="AB21" s="3">
        <f>IF(AB12="","",SUM(AB10:AB12))</f>
        <v>229167.41800000012</v>
      </c>
      <c r="AC21" s="67">
        <f t="shared" si="3"/>
        <v>0.24444367044827303</v>
      </c>
      <c r="AE21" s="152">
        <f t="shared" si="4"/>
        <v>2.1295761374124362</v>
      </c>
      <c r="AF21" s="206">
        <f t="shared" si="5"/>
        <v>1.8682540841014164</v>
      </c>
      <c r="AG21" s="206">
        <f t="shared" si="6"/>
        <v>1.9590101948490086</v>
      </c>
      <c r="AH21" s="206">
        <f t="shared" si="7"/>
        <v>2.0558423115930697</v>
      </c>
      <c r="AI21" s="206">
        <f t="shared" si="8"/>
        <v>2.3753680068227561</v>
      </c>
      <c r="AJ21" s="206">
        <f t="shared" si="9"/>
        <v>2.4478705270877024</v>
      </c>
      <c r="AK21" s="206">
        <f t="shared" si="10"/>
        <v>2.3329334572591511</v>
      </c>
      <c r="AL21" s="206">
        <f t="shared" si="11"/>
        <v>2.4094437549787471</v>
      </c>
      <c r="AM21" s="206">
        <f t="shared" si="1"/>
        <v>2.4087054157853673</v>
      </c>
      <c r="AN21" s="206">
        <f t="shared" si="1"/>
        <v>2.5100754957634068</v>
      </c>
      <c r="AO21" s="206">
        <f t="shared" si="1"/>
        <v>2.5520567315813865</v>
      </c>
      <c r="AP21" s="206">
        <f t="shared" ref="AP21" si="47">(AB21/M21)*10</f>
        <v>2.6729411723539909</v>
      </c>
      <c r="AQ21" s="67">
        <f>(AP21-AO21)/AO21</f>
        <v>4.7367458284400345E-2</v>
      </c>
      <c r="AT21" s="135"/>
    </row>
    <row r="22" spans="1:46" ht="20.100000000000001" customHeight="1" x14ac:dyDescent="0.25">
      <c r="A22" s="148" t="s">
        <v>91</v>
      </c>
      <c r="B22" s="144">
        <f>SUM(B13:B15)</f>
        <v>713015.43999999971</v>
      </c>
      <c r="C22" s="203">
        <f>SUM(C13:C15)</f>
        <v>812791.66</v>
      </c>
      <c r="D22" s="203">
        <f>SUM(D13:D15)</f>
        <v>836417.68000000017</v>
      </c>
      <c r="E22" s="203">
        <f t="shared" ref="E22:H22" si="48">SUM(E13:E15)</f>
        <v>754867.37999999942</v>
      </c>
      <c r="F22" s="203">
        <f t="shared" si="48"/>
        <v>738758.1099999994</v>
      </c>
      <c r="G22" s="203">
        <f t="shared" ref="G22" si="49">SUM(G13:G15)</f>
        <v>704562.56</v>
      </c>
      <c r="H22" s="203">
        <f t="shared" si="48"/>
        <v>722837.31000000017</v>
      </c>
      <c r="I22" s="203">
        <f t="shared" ref="I22" si="50">SUM(I13:I15)</f>
        <v>737201</v>
      </c>
      <c r="J22" s="203">
        <f t="shared" ref="J22" si="51">SUM(J13:J15)</f>
        <v>693204.98</v>
      </c>
      <c r="K22" s="203">
        <f t="shared" ref="K22:L22" si="52">SUM(K13:K15)</f>
        <v>737933.16</v>
      </c>
      <c r="L22" s="203">
        <f t="shared" si="52"/>
        <v>849480.53000000049</v>
      </c>
      <c r="M22" s="3">
        <f>IF(M15="","",SUM(M13:M15))</f>
        <v>807177.17000000016</v>
      </c>
      <c r="N22" s="67">
        <f t="shared" si="2"/>
        <v>-4.9799093099874001E-2</v>
      </c>
      <c r="P22" s="134" t="s">
        <v>91</v>
      </c>
      <c r="Q22" s="144">
        <f t="shared" ref="Q22:U22" si="53">SUM(Q13:Q15)</f>
        <v>158206.60300000003</v>
      </c>
      <c r="R22" s="203">
        <f t="shared" si="53"/>
        <v>169988.98999999996</v>
      </c>
      <c r="S22" s="203">
        <f t="shared" si="53"/>
        <v>174028.42199999993</v>
      </c>
      <c r="T22" s="203">
        <f t="shared" si="53"/>
        <v>185845.58100000009</v>
      </c>
      <c r="U22" s="203">
        <f t="shared" si="53"/>
        <v>187208.74600000004</v>
      </c>
      <c r="V22" s="203">
        <f t="shared" ref="V22:W22" si="54">SUM(V13:V15)</f>
        <v>184869.60900000014</v>
      </c>
      <c r="W22" s="203">
        <f t="shared" si="54"/>
        <v>182230.02000000002</v>
      </c>
      <c r="X22" s="203">
        <f t="shared" ref="X22" si="55">SUM(X13:X15)</f>
        <v>187633.69599999988</v>
      </c>
      <c r="Y22" s="203">
        <f t="shared" ref="Y22:AA22" si="56">SUM(Y13:Y15)</f>
        <v>192412.99599999998</v>
      </c>
      <c r="Z22" s="203">
        <f t="shared" si="56"/>
        <v>210505.53399999993</v>
      </c>
      <c r="AA22" s="203">
        <f t="shared" si="56"/>
        <v>229542.15599999993</v>
      </c>
      <c r="AB22" s="3">
        <f>IF(AB15="","",SUM(AB13:AB15))</f>
        <v>232408.81099999996</v>
      </c>
      <c r="AC22" s="67">
        <f t="shared" si="3"/>
        <v>1.2488577479423993E-2</v>
      </c>
      <c r="AE22" s="152">
        <f t="shared" si="4"/>
        <v>2.2188383886890319</v>
      </c>
      <c r="AF22" s="206">
        <f t="shared" si="5"/>
        <v>2.0914214351067524</v>
      </c>
      <c r="AG22" s="206">
        <f t="shared" si="6"/>
        <v>2.0806401653298372</v>
      </c>
      <c r="AH22" s="206">
        <f t="shared" si="7"/>
        <v>2.461963331890169</v>
      </c>
      <c r="AI22" s="206">
        <f t="shared" si="8"/>
        <v>2.5341007220888607</v>
      </c>
      <c r="AJ22" s="206">
        <f t="shared" si="9"/>
        <v>2.6238920359321978</v>
      </c>
      <c r="AK22" s="206">
        <f t="shared" si="10"/>
        <v>2.5210378252334538</v>
      </c>
      <c r="AL22" s="206">
        <f t="shared" si="11"/>
        <v>2.5452176000846425</v>
      </c>
      <c r="AM22" s="206">
        <f t="shared" si="1"/>
        <v>2.7757012940097461</v>
      </c>
      <c r="AN22" s="206">
        <f t="shared" si="1"/>
        <v>2.852636870255294</v>
      </c>
      <c r="AO22" s="206">
        <f t="shared" si="1"/>
        <v>2.7021473464494798</v>
      </c>
      <c r="AP22" s="206">
        <f t="shared" si="1"/>
        <v>2.8792787957568216</v>
      </c>
      <c r="AQ22" s="67">
        <f>(AP22-AO22)/AO22</f>
        <v>6.5552106009350589E-2</v>
      </c>
      <c r="AT22" s="135"/>
    </row>
    <row r="23" spans="1:46" ht="20.100000000000001" customHeight="1" thickBot="1" x14ac:dyDescent="0.3">
      <c r="A23" s="149" t="s">
        <v>92</v>
      </c>
      <c r="B23" s="260">
        <f>SUM(B16:B18)</f>
        <v>728473.89999999979</v>
      </c>
      <c r="C23" s="204">
        <f>SUM(C16:C18)</f>
        <v>868143.66999999981</v>
      </c>
      <c r="D23" s="204">
        <f>SUM(D16:D18)</f>
        <v>962791.87000000151</v>
      </c>
      <c r="E23" s="204">
        <f t="shared" ref="E23:H23" si="57">SUM(E16:E18)</f>
        <v>786527.00999999943</v>
      </c>
      <c r="F23" s="204">
        <f t="shared" si="57"/>
        <v>786761.36999999953</v>
      </c>
      <c r="G23" s="204">
        <f t="shared" ref="G23" si="58">SUM(G16:G18)</f>
        <v>751398.26999999967</v>
      </c>
      <c r="H23" s="204">
        <f t="shared" si="57"/>
        <v>756727.27000000025</v>
      </c>
      <c r="I23" s="204">
        <f t="shared" ref="I23" si="59">SUM(I16:I18)</f>
        <v>858528.7000000003</v>
      </c>
      <c r="J23" s="204">
        <f t="shared" ref="J23" si="60">SUM(J16:J18)</f>
        <v>762076.04</v>
      </c>
      <c r="K23" s="204">
        <f t="shared" ref="K23:L23" si="61">SUM(K16:K18)</f>
        <v>809163.8199999996</v>
      </c>
      <c r="L23" s="204">
        <f t="shared" si="61"/>
        <v>868724.61000000045</v>
      </c>
      <c r="M23" s="150" t="str">
        <f>IF(M18="","",SUM(M16:M18))</f>
        <v/>
      </c>
      <c r="N23" s="70" t="str">
        <f t="shared" si="2"/>
        <v/>
      </c>
      <c r="P23" s="136" t="s">
        <v>92</v>
      </c>
      <c r="Q23" s="260">
        <f t="shared" ref="Q23:U23" si="62">SUM(Q16:Q18)</f>
        <v>189279.87400000004</v>
      </c>
      <c r="R23" s="204">
        <f t="shared" si="62"/>
        <v>206246.13400000002</v>
      </c>
      <c r="S23" s="204">
        <f t="shared" si="62"/>
        <v>227564.73100000003</v>
      </c>
      <c r="T23" s="204">
        <f t="shared" si="62"/>
        <v>223989.65199999989</v>
      </c>
      <c r="U23" s="204">
        <f t="shared" si="62"/>
        <v>227828.40799999997</v>
      </c>
      <c r="V23" s="204">
        <f t="shared" ref="V23:W23" si="63">SUM(V16:V18)</f>
        <v>223073.37500000009</v>
      </c>
      <c r="W23" s="204">
        <f t="shared" si="63"/>
        <v>229063.12599999984</v>
      </c>
      <c r="X23" s="204">
        <f t="shared" ref="X23" si="64">SUM(X16:X18)</f>
        <v>242707.26199999999</v>
      </c>
      <c r="Y23" s="204">
        <f t="shared" ref="Y23:AA23" si="65">SUM(Y16:Y18)</f>
        <v>240093.19299999997</v>
      </c>
      <c r="Z23" s="204">
        <f t="shared" si="65"/>
        <v>243753.495</v>
      </c>
      <c r="AA23" s="204">
        <f t="shared" si="65"/>
        <v>257072.85799999992</v>
      </c>
      <c r="AB23" s="150" t="str">
        <f>IF(AB18="","",SUM(AB16:AB18))</f>
        <v/>
      </c>
      <c r="AC23" s="70" t="str">
        <f t="shared" si="3"/>
        <v/>
      </c>
      <c r="AE23" s="153">
        <f>(Q23/B23)*10</f>
        <v>2.5983068713923734</v>
      </c>
      <c r="AF23" s="207">
        <f>(R23/C23)*10</f>
        <v>2.3757143100519302</v>
      </c>
      <c r="AG23" s="207">
        <f t="shared" ref="AG23:AL23" si="66">IF(S18="","",(S23/D23)*10)</f>
        <v>2.363592154138149</v>
      </c>
      <c r="AH23" s="207">
        <f t="shared" si="66"/>
        <v>2.8478316593348785</v>
      </c>
      <c r="AI23" s="207">
        <f t="shared" si="66"/>
        <v>2.895775220890676</v>
      </c>
      <c r="AJ23" s="207">
        <f t="shared" si="66"/>
        <v>2.9687767979556323</v>
      </c>
      <c r="AK23" s="207">
        <f t="shared" si="66"/>
        <v>3.0270235404625998</v>
      </c>
      <c r="AL23" s="207">
        <f t="shared" si="66"/>
        <v>2.8270139600458304</v>
      </c>
      <c r="AM23" s="207">
        <f t="shared" ref="AM23:AP23" si="67">IF(Y18="","",(Y23/J23)*10)</f>
        <v>3.1505149144959335</v>
      </c>
      <c r="AN23" s="207">
        <f t="shared" si="67"/>
        <v>3.012412183728137</v>
      </c>
      <c r="AO23" s="207">
        <f t="shared" si="67"/>
        <v>2.9591985197702622</v>
      </c>
      <c r="AP23" s="207" t="str">
        <f t="shared" si="67"/>
        <v/>
      </c>
      <c r="AQ23" s="70" t="str">
        <f t="shared" si="28"/>
        <v/>
      </c>
      <c r="AT23" s="135"/>
    </row>
    <row r="24" spans="1:46" x14ac:dyDescent="0.25"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AT24" s="135"/>
    </row>
    <row r="25" spans="1:46" ht="15.75" thickBot="1" x14ac:dyDescent="0.3">
      <c r="N25" s="130" t="s">
        <v>1</v>
      </c>
      <c r="AC25" s="174">
        <v>1000</v>
      </c>
      <c r="AQ25" s="174" t="s">
        <v>51</v>
      </c>
      <c r="AT25" s="135"/>
    </row>
    <row r="26" spans="1:46" ht="20.100000000000001" customHeight="1" x14ac:dyDescent="0.25">
      <c r="A26" s="440" t="s">
        <v>2</v>
      </c>
      <c r="B26" s="442" t="s">
        <v>76</v>
      </c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4"/>
      <c r="N26" s="445" t="s">
        <v>121</v>
      </c>
      <c r="P26" s="447" t="s">
        <v>3</v>
      </c>
      <c r="Q26" s="449" t="s">
        <v>76</v>
      </c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4"/>
      <c r="AC26" s="445" t="s">
        <v>121</v>
      </c>
      <c r="AE26" s="449" t="s">
        <v>76</v>
      </c>
      <c r="AF26" s="443"/>
      <c r="AG26" s="443"/>
      <c r="AH26" s="443"/>
      <c r="AI26" s="443"/>
      <c r="AJ26" s="443"/>
      <c r="AK26" s="443"/>
      <c r="AL26" s="443"/>
      <c r="AM26" s="443"/>
      <c r="AN26" s="443"/>
      <c r="AO26" s="443"/>
      <c r="AP26" s="444"/>
      <c r="AQ26" s="445" t="str">
        <f>AC26</f>
        <v>D       2021/2020</v>
      </c>
      <c r="AT26" s="135"/>
    </row>
    <row r="27" spans="1:46" ht="20.100000000000001" customHeight="1" thickBot="1" x14ac:dyDescent="0.3">
      <c r="A27" s="441"/>
      <c r="B27" s="120">
        <v>2010</v>
      </c>
      <c r="C27" s="181">
        <v>2011</v>
      </c>
      <c r="D27" s="181">
        <v>2012</v>
      </c>
      <c r="E27" s="181">
        <v>2013</v>
      </c>
      <c r="F27" s="181">
        <v>2014</v>
      </c>
      <c r="G27" s="181">
        <v>2015</v>
      </c>
      <c r="H27" s="181">
        <v>2016</v>
      </c>
      <c r="I27" s="179">
        <v>2017</v>
      </c>
      <c r="J27" s="236">
        <v>2018</v>
      </c>
      <c r="K27" s="181">
        <v>2019</v>
      </c>
      <c r="L27" s="368">
        <v>2020</v>
      </c>
      <c r="M27" s="179">
        <v>2021</v>
      </c>
      <c r="N27" s="446"/>
      <c r="P27" s="448"/>
      <c r="Q27" s="31">
        <v>2010</v>
      </c>
      <c r="R27" s="181">
        <v>2011</v>
      </c>
      <c r="S27" s="181">
        <v>2012</v>
      </c>
      <c r="T27" s="181">
        <v>2013</v>
      </c>
      <c r="U27" s="181">
        <v>2014</v>
      </c>
      <c r="V27" s="181">
        <v>2015</v>
      </c>
      <c r="W27" s="181">
        <v>2016</v>
      </c>
      <c r="X27" s="181">
        <v>2017</v>
      </c>
      <c r="Y27" s="181">
        <v>2018</v>
      </c>
      <c r="Z27" s="181">
        <v>2019</v>
      </c>
      <c r="AA27" s="181">
        <v>2020</v>
      </c>
      <c r="AB27" s="179">
        <v>2021</v>
      </c>
      <c r="AC27" s="446"/>
      <c r="AE27" s="31">
        <v>2010</v>
      </c>
      <c r="AF27" s="181">
        <v>2011</v>
      </c>
      <c r="AG27" s="181">
        <v>2012</v>
      </c>
      <c r="AH27" s="181">
        <v>2013</v>
      </c>
      <c r="AI27" s="181">
        <v>2014</v>
      </c>
      <c r="AJ27" s="181">
        <v>2015</v>
      </c>
      <c r="AK27" s="181">
        <v>2016</v>
      </c>
      <c r="AL27" s="181">
        <v>2017</v>
      </c>
      <c r="AM27" s="236">
        <v>2018</v>
      </c>
      <c r="AN27" s="181">
        <v>2019</v>
      </c>
      <c r="AO27" s="181">
        <v>2020</v>
      </c>
      <c r="AP27" s="179">
        <v>2021</v>
      </c>
      <c r="AQ27" s="446"/>
      <c r="AT27" s="135"/>
    </row>
    <row r="28" spans="1:46" ht="3" customHeight="1" thickBot="1" x14ac:dyDescent="0.3">
      <c r="A28" s="132" t="s">
        <v>93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75"/>
      <c r="O28" s="8"/>
      <c r="P28" s="132"/>
      <c r="Q28" s="154">
        <v>2010</v>
      </c>
      <c r="R28" s="154">
        <v>2011</v>
      </c>
      <c r="S28" s="154">
        <v>2012</v>
      </c>
      <c r="T28" s="154"/>
      <c r="U28" s="154"/>
      <c r="V28" s="154"/>
      <c r="W28" s="154"/>
      <c r="X28" s="154"/>
      <c r="Y28" s="131"/>
      <c r="Z28" s="131"/>
      <c r="AA28" s="131"/>
      <c r="AB28" s="154"/>
      <c r="AC28" s="173"/>
      <c r="AD28" s="8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75"/>
      <c r="AT28" s="135"/>
    </row>
    <row r="29" spans="1:46" ht="20.100000000000001" customHeight="1" x14ac:dyDescent="0.25">
      <c r="A29" s="147" t="s">
        <v>77</v>
      </c>
      <c r="B29" s="142">
        <v>85580.320000000022</v>
      </c>
      <c r="C29" s="202">
        <v>80916.799999999988</v>
      </c>
      <c r="D29" s="202">
        <v>125346.10000000003</v>
      </c>
      <c r="E29" s="202">
        <v>120157.7999999999</v>
      </c>
      <c r="F29" s="202">
        <v>101957.16000000005</v>
      </c>
      <c r="G29" s="202">
        <v>91780.269999999946</v>
      </c>
      <c r="H29" s="202">
        <v>94208.579999999958</v>
      </c>
      <c r="I29" s="202">
        <v>96265.579999999973</v>
      </c>
      <c r="J29" s="202">
        <v>124755.04</v>
      </c>
      <c r="K29" s="202">
        <v>116531.85999999993</v>
      </c>
      <c r="L29" s="202">
        <v>101982.03</v>
      </c>
      <c r="M29" s="139">
        <v>105458.75000000004</v>
      </c>
      <c r="N29" s="76">
        <f>IF(M29="","",(M29-L29)/L29)</f>
        <v>3.4091496315576821E-2</v>
      </c>
      <c r="P29" s="134" t="s">
        <v>77</v>
      </c>
      <c r="Q29" s="46">
        <v>23270.865999999998</v>
      </c>
      <c r="R29" s="202">
        <v>22495.121000000003</v>
      </c>
      <c r="S29" s="202">
        <v>24799.759999999984</v>
      </c>
      <c r="T29" s="202">
        <v>25615.480000000018</v>
      </c>
      <c r="U29" s="202">
        <v>29400.613000000012</v>
      </c>
      <c r="V29" s="202">
        <v>25803.076000000012</v>
      </c>
      <c r="W29" s="202">
        <v>26846.136999999999</v>
      </c>
      <c r="X29" s="202">
        <v>26379.177</v>
      </c>
      <c r="Y29" s="202">
        <v>31298.861000000001</v>
      </c>
      <c r="Z29" s="202">
        <v>31619.378999999994</v>
      </c>
      <c r="AA29" s="202">
        <v>28181.772999999994</v>
      </c>
      <c r="AB29" s="139">
        <v>29929.548000000032</v>
      </c>
      <c r="AC29" s="76">
        <f>IF(AB29="","",(AB29-AA29)/AA29)</f>
        <v>6.2017922009379549E-2</v>
      </c>
      <c r="AE29" s="261">
        <f t="shared" ref="AE29:AE38" si="68">(Q29/B29)*10</f>
        <v>2.7191842704023532</v>
      </c>
      <c r="AF29" s="205">
        <f t="shared" ref="AF29:AF38" si="69">(R29/C29)*10</f>
        <v>2.7800309700828514</v>
      </c>
      <c r="AG29" s="205">
        <f t="shared" ref="AG29:AG38" si="70">(S29/D29)*10</f>
        <v>1.9785027216642543</v>
      </c>
      <c r="AH29" s="205">
        <f t="shared" ref="AH29:AH38" si="71">(T29/E29)*10</f>
        <v>2.1318199900464254</v>
      </c>
      <c r="AI29" s="205">
        <f t="shared" ref="AI29:AI38" si="72">(U29/F29)*10</f>
        <v>2.8836241613634588</v>
      </c>
      <c r="AJ29" s="205">
        <f t="shared" ref="AJ29:AJ38" si="73">(V29/G29)*10</f>
        <v>2.8113968285340656</v>
      </c>
      <c r="AK29" s="205">
        <f t="shared" ref="AK29:AK38" si="74">(W29/H29)*10</f>
        <v>2.849648832409958</v>
      </c>
      <c r="AL29" s="205">
        <f t="shared" ref="AL29:AL38" si="75">(X29/I29)*10</f>
        <v>2.7402501496381166</v>
      </c>
      <c r="AM29" s="205">
        <f t="shared" ref="AM29:AM38" si="76">(Y29/J29)*10</f>
        <v>2.5088253749107055</v>
      </c>
      <c r="AN29" s="205">
        <f t="shared" ref="AN29:AN38" si="77">(Z29/K29)*10</f>
        <v>2.713367743379365</v>
      </c>
      <c r="AO29" s="205">
        <f t="shared" ref="AO29:AO38" si="78">(AA29/L29)*10</f>
        <v>2.7634057686437496</v>
      </c>
      <c r="AP29" s="205">
        <f t="shared" ref="AP29" si="79">(AB29/M29)*10</f>
        <v>2.8380336387450091</v>
      </c>
      <c r="AQ29" s="76">
        <f t="shared" ref="AQ29:AQ34" si="80">IF(AP29="","",(AP29-AO29)/AO29)</f>
        <v>2.7005758961662029E-2</v>
      </c>
      <c r="AT29" s="135"/>
    </row>
    <row r="30" spans="1:46" ht="20.100000000000001" customHeight="1" x14ac:dyDescent="0.25">
      <c r="A30" s="148" t="s">
        <v>78</v>
      </c>
      <c r="B30" s="144">
        <v>88844.739999999976</v>
      </c>
      <c r="C30" s="203">
        <v>127722.29999999996</v>
      </c>
      <c r="D30" s="203">
        <v>128469.03999999996</v>
      </c>
      <c r="E30" s="203">
        <v>149512.51999999999</v>
      </c>
      <c r="F30" s="203">
        <v>109776.64999999998</v>
      </c>
      <c r="G30" s="203">
        <v>98756.11</v>
      </c>
      <c r="H30" s="203">
        <v>114532.42999999993</v>
      </c>
      <c r="I30" s="203">
        <v>102519.81000000003</v>
      </c>
      <c r="J30" s="203">
        <v>148191.60999999999</v>
      </c>
      <c r="K30" s="203">
        <v>114647.40999999992</v>
      </c>
      <c r="L30" s="203">
        <v>104015.03999999998</v>
      </c>
      <c r="M30" s="3">
        <v>107674.22000000006</v>
      </c>
      <c r="N30" s="67">
        <f t="shared" ref="N30:N45" si="81">IF(M30="","",(M30-L30)/L30)</f>
        <v>3.5179335603775001E-2</v>
      </c>
      <c r="P30" s="134" t="s">
        <v>78</v>
      </c>
      <c r="Q30" s="25">
        <v>24769.378999999986</v>
      </c>
      <c r="R30" s="203">
        <v>26090.180999999997</v>
      </c>
      <c r="S30" s="203">
        <v>26845.964000000011</v>
      </c>
      <c r="T30" s="203">
        <v>29407.368999999981</v>
      </c>
      <c r="U30" s="203">
        <v>29868.044999999998</v>
      </c>
      <c r="V30" s="203">
        <v>27835.92599999997</v>
      </c>
      <c r="W30" s="203">
        <v>29206.410000000018</v>
      </c>
      <c r="X30" s="203">
        <v>26234.001999999982</v>
      </c>
      <c r="Y30" s="203">
        <v>31644.39</v>
      </c>
      <c r="Z30" s="203">
        <v>32055.040000000023</v>
      </c>
      <c r="AA30" s="203">
        <v>26905.675000000014</v>
      </c>
      <c r="AB30" s="3">
        <v>29585.051999999989</v>
      </c>
      <c r="AC30" s="67">
        <f t="shared" ref="AC30:AC45" si="82">IF(AB30="","",(AB30-AA30)/AA30)</f>
        <v>9.9584084026881819E-2</v>
      </c>
      <c r="AE30" s="262">
        <f t="shared" si="68"/>
        <v>2.7879398375187985</v>
      </c>
      <c r="AF30" s="206">
        <f t="shared" si="69"/>
        <v>2.0427271510143492</v>
      </c>
      <c r="AG30" s="206">
        <f t="shared" si="70"/>
        <v>2.0896835533292704</v>
      </c>
      <c r="AH30" s="206">
        <f t="shared" si="71"/>
        <v>1.9668833753855519</v>
      </c>
      <c r="AI30" s="206">
        <f t="shared" si="72"/>
        <v>2.7208012815111413</v>
      </c>
      <c r="AJ30" s="206">
        <f t="shared" si="73"/>
        <v>2.8186535496385967</v>
      </c>
      <c r="AK30" s="206">
        <f t="shared" si="74"/>
        <v>2.5500559099287456</v>
      </c>
      <c r="AL30" s="206">
        <f t="shared" si="75"/>
        <v>2.5589202711163801</v>
      </c>
      <c r="AM30" s="206">
        <f t="shared" si="76"/>
        <v>2.135369876877645</v>
      </c>
      <c r="AN30" s="206">
        <f t="shared" si="77"/>
        <v>2.795967218099392</v>
      </c>
      <c r="AO30" s="206">
        <f t="shared" si="78"/>
        <v>2.5867100565456709</v>
      </c>
      <c r="AP30" s="206">
        <f t="shared" ref="AP30" si="83">(AB30/M30)*10</f>
        <v>2.7476448865847343</v>
      </c>
      <c r="AQ30" s="67">
        <f t="shared" si="80"/>
        <v>6.2216029829790062E-2</v>
      </c>
      <c r="AT30" s="135"/>
    </row>
    <row r="31" spans="1:46" ht="20.100000000000001" customHeight="1" x14ac:dyDescent="0.25">
      <c r="A31" s="148" t="s">
        <v>79</v>
      </c>
      <c r="B31" s="144">
        <v>163017.80000000002</v>
      </c>
      <c r="C31" s="203">
        <v>124161.32999999994</v>
      </c>
      <c r="D31" s="203">
        <v>181017.38999999993</v>
      </c>
      <c r="E31" s="203">
        <v>128321.88000000003</v>
      </c>
      <c r="F31" s="203">
        <v>109180.21999999993</v>
      </c>
      <c r="G31" s="203">
        <v>128703.72000000002</v>
      </c>
      <c r="H31" s="203">
        <v>167047.14999999997</v>
      </c>
      <c r="I31" s="203">
        <v>131035.77999999998</v>
      </c>
      <c r="J31" s="203">
        <v>136350.32999999999</v>
      </c>
      <c r="K31" s="203">
        <v>131403.34</v>
      </c>
      <c r="L31" s="203">
        <v>117972.87999999996</v>
      </c>
      <c r="M31" s="3">
        <v>151017.85000000006</v>
      </c>
      <c r="N31" s="67">
        <f t="shared" si="81"/>
        <v>0.28010649566239387</v>
      </c>
      <c r="P31" s="134" t="s">
        <v>79</v>
      </c>
      <c r="Q31" s="25">
        <v>34176.324999999983</v>
      </c>
      <c r="R31" s="203">
        <v>30181.553999999996</v>
      </c>
      <c r="S31" s="203">
        <v>34669.633000000002</v>
      </c>
      <c r="T31" s="203">
        <v>29423.860999999994</v>
      </c>
      <c r="U31" s="203">
        <v>29544.088000000018</v>
      </c>
      <c r="V31" s="203">
        <v>34831.201999999983</v>
      </c>
      <c r="W31" s="203">
        <v>34959.243999999999</v>
      </c>
      <c r="X31" s="203">
        <v>36752.83499999997</v>
      </c>
      <c r="Y31" s="203">
        <v>36699.917000000001</v>
      </c>
      <c r="Z31" s="203">
        <v>35665.698999999964</v>
      </c>
      <c r="AA31" s="203">
        <v>30966.271999999986</v>
      </c>
      <c r="AB31" s="3">
        <v>41188.165999999976</v>
      </c>
      <c r="AC31" s="67">
        <f t="shared" si="82"/>
        <v>0.3300976623857077</v>
      </c>
      <c r="AE31" s="262">
        <f t="shared" si="68"/>
        <v>2.0964781146598703</v>
      </c>
      <c r="AF31" s="206">
        <f t="shared" si="69"/>
        <v>2.4308336581123937</v>
      </c>
      <c r="AG31" s="206">
        <f t="shared" si="70"/>
        <v>1.9152653234034593</v>
      </c>
      <c r="AH31" s="206">
        <f t="shared" si="71"/>
        <v>2.2929730300085991</v>
      </c>
      <c r="AI31" s="206">
        <f t="shared" si="72"/>
        <v>2.7059927155303445</v>
      </c>
      <c r="AJ31" s="206">
        <f t="shared" si="73"/>
        <v>2.7063088774745574</v>
      </c>
      <c r="AK31" s="206">
        <f t="shared" si="74"/>
        <v>2.0927770392969895</v>
      </c>
      <c r="AL31" s="206">
        <f t="shared" si="75"/>
        <v>2.8047938509619263</v>
      </c>
      <c r="AM31" s="206">
        <f t="shared" si="76"/>
        <v>2.691589892008329</v>
      </c>
      <c r="AN31" s="206">
        <f t="shared" si="77"/>
        <v>2.7142155595131729</v>
      </c>
      <c r="AO31" s="206">
        <f t="shared" si="78"/>
        <v>2.624863612721839</v>
      </c>
      <c r="AP31" s="206">
        <f t="shared" ref="AP31" si="84">(AB31/M31)*10</f>
        <v>2.7273707048537608</v>
      </c>
      <c r="AQ31" s="67">
        <f t="shared" si="80"/>
        <v>3.9052349857380805E-2</v>
      </c>
      <c r="AT31" s="135"/>
    </row>
    <row r="32" spans="1:46" ht="20.100000000000001" customHeight="1" x14ac:dyDescent="0.25">
      <c r="A32" s="148" t="s">
        <v>80</v>
      </c>
      <c r="B32" s="144">
        <v>129054.22999999992</v>
      </c>
      <c r="C32" s="203">
        <v>143928.69999999998</v>
      </c>
      <c r="D32" s="203">
        <v>130551.29999999993</v>
      </c>
      <c r="E32" s="203">
        <v>168057.08999999997</v>
      </c>
      <c r="F32" s="203">
        <v>116200.55999999991</v>
      </c>
      <c r="G32" s="203">
        <v>126285.80000000003</v>
      </c>
      <c r="H32" s="203">
        <v>162799.5</v>
      </c>
      <c r="I32" s="203">
        <v>135156.71</v>
      </c>
      <c r="J32" s="203">
        <v>164204.01</v>
      </c>
      <c r="K32" s="203">
        <v>132405.87000000008</v>
      </c>
      <c r="L32" s="203">
        <v>104241.92</v>
      </c>
      <c r="M32" s="3">
        <v>134300.00000000003</v>
      </c>
      <c r="N32" s="67">
        <f t="shared" si="81"/>
        <v>0.28834925527081651</v>
      </c>
      <c r="P32" s="134" t="s">
        <v>80</v>
      </c>
      <c r="Q32" s="25">
        <v>29571.834999999992</v>
      </c>
      <c r="R32" s="203">
        <v>27556.182000000004</v>
      </c>
      <c r="S32" s="203">
        <v>27462.67</v>
      </c>
      <c r="T32" s="203">
        <v>33693.252999999975</v>
      </c>
      <c r="U32" s="203">
        <v>31434.276000000013</v>
      </c>
      <c r="V32" s="203">
        <v>35272.59899999998</v>
      </c>
      <c r="W32" s="203">
        <v>32738.878999999994</v>
      </c>
      <c r="X32" s="203">
        <v>32002.925999999999</v>
      </c>
      <c r="Y32" s="203">
        <v>37177.171999999999</v>
      </c>
      <c r="Z32" s="203">
        <v>34138.758999999991</v>
      </c>
      <c r="AA32" s="203">
        <v>27197.232999999982</v>
      </c>
      <c r="AB32" s="3">
        <v>35728.330000000016</v>
      </c>
      <c r="AC32" s="67">
        <f t="shared" si="82"/>
        <v>0.31367518158924623</v>
      </c>
      <c r="AE32" s="262">
        <f t="shared" si="68"/>
        <v>2.2914270225780289</v>
      </c>
      <c r="AF32" s="206">
        <f t="shared" si="69"/>
        <v>1.9145717289185553</v>
      </c>
      <c r="AG32" s="206">
        <f t="shared" si="70"/>
        <v>2.1035922277296368</v>
      </c>
      <c r="AH32" s="206">
        <f t="shared" si="71"/>
        <v>2.004869476200021</v>
      </c>
      <c r="AI32" s="206">
        <f t="shared" si="72"/>
        <v>2.7051742263548508</v>
      </c>
      <c r="AJ32" s="206">
        <f t="shared" si="73"/>
        <v>2.7930772105810764</v>
      </c>
      <c r="AK32" s="206">
        <f t="shared" si="74"/>
        <v>2.0109938298336294</v>
      </c>
      <c r="AL32" s="206">
        <f t="shared" si="75"/>
        <v>2.3678384891138591</v>
      </c>
      <c r="AM32" s="206">
        <f t="shared" si="76"/>
        <v>2.2640842936783332</v>
      </c>
      <c r="AN32" s="206">
        <f t="shared" si="77"/>
        <v>2.578341806144997</v>
      </c>
      <c r="AO32" s="206">
        <f t="shared" si="78"/>
        <v>2.6090495071464517</v>
      </c>
      <c r="AP32" s="206">
        <f t="shared" ref="AP32" si="85">(AB32/M32)*10</f>
        <v>2.6603373045420708</v>
      </c>
      <c r="AQ32" s="67">
        <f t="shared" si="80"/>
        <v>1.9657655883928874E-2</v>
      </c>
      <c r="AT32" s="135"/>
    </row>
    <row r="33" spans="1:46" ht="20.100000000000001" customHeight="1" x14ac:dyDescent="0.25">
      <c r="A33" s="148" t="s">
        <v>81</v>
      </c>
      <c r="B33" s="144">
        <v>118132.11000000003</v>
      </c>
      <c r="C33" s="203">
        <v>147173.66999999995</v>
      </c>
      <c r="D33" s="203">
        <v>167545.44000000024</v>
      </c>
      <c r="E33" s="203">
        <v>131905.74000000005</v>
      </c>
      <c r="F33" s="203">
        <v>115807.50000000003</v>
      </c>
      <c r="G33" s="203">
        <v>114798.86000000002</v>
      </c>
      <c r="H33" s="203">
        <v>138304.09999999992</v>
      </c>
      <c r="I33" s="203">
        <v>134536.19999999998</v>
      </c>
      <c r="J33" s="203">
        <v>144042.04</v>
      </c>
      <c r="K33" s="203">
        <v>143487.67999999993</v>
      </c>
      <c r="L33" s="203">
        <v>113189.60000000011</v>
      </c>
      <c r="M33" s="3">
        <v>131070.36999999986</v>
      </c>
      <c r="N33" s="67">
        <f t="shared" si="81"/>
        <v>0.15797184546989954</v>
      </c>
      <c r="P33" s="134" t="s">
        <v>81</v>
      </c>
      <c r="Q33" s="25">
        <v>29004.790999999972</v>
      </c>
      <c r="R33" s="203">
        <v>32396.498</v>
      </c>
      <c r="S33" s="203">
        <v>31705.719999999998</v>
      </c>
      <c r="T33" s="203">
        <v>31122.389999999996</v>
      </c>
      <c r="U33" s="203">
        <v>31058.100000000006</v>
      </c>
      <c r="V33" s="203">
        <v>31539.86900000001</v>
      </c>
      <c r="W33" s="203">
        <v>33068.363999999994</v>
      </c>
      <c r="X33" s="203">
        <v>35573.933999999957</v>
      </c>
      <c r="Y33" s="203">
        <v>34606.108999999997</v>
      </c>
      <c r="Z33" s="203">
        <v>36493.042000000009</v>
      </c>
      <c r="AA33" s="203">
        <v>28939.759999999977</v>
      </c>
      <c r="AB33" s="3">
        <v>35164.128999999986</v>
      </c>
      <c r="AC33" s="67">
        <f t="shared" si="82"/>
        <v>0.21508018725794598</v>
      </c>
      <c r="AE33" s="262">
        <f t="shared" si="68"/>
        <v>2.4552842575993914</v>
      </c>
      <c r="AF33" s="206">
        <f t="shared" si="69"/>
        <v>2.2012427902355096</v>
      </c>
      <c r="AG33" s="206">
        <f t="shared" si="70"/>
        <v>1.8923654382954234</v>
      </c>
      <c r="AH33" s="206">
        <f t="shared" si="71"/>
        <v>2.3594416740317734</v>
      </c>
      <c r="AI33" s="206">
        <f t="shared" si="72"/>
        <v>2.6818729356906932</v>
      </c>
      <c r="AJ33" s="206">
        <f t="shared" si="73"/>
        <v>2.7474026310017368</v>
      </c>
      <c r="AK33" s="206">
        <f t="shared" si="74"/>
        <v>2.3909894211379137</v>
      </c>
      <c r="AL33" s="206">
        <f t="shared" si="75"/>
        <v>2.6441904855347453</v>
      </c>
      <c r="AM33" s="206">
        <f t="shared" si="76"/>
        <v>2.4025006171809284</v>
      </c>
      <c r="AN33" s="206">
        <f t="shared" si="77"/>
        <v>2.5432874794546838</v>
      </c>
      <c r="AO33" s="206">
        <f t="shared" si="78"/>
        <v>2.5567507968929966</v>
      </c>
      <c r="AP33" s="206">
        <f t="shared" ref="AP33" si="86">(AB33/M33)*10</f>
        <v>2.6828434984962675</v>
      </c>
      <c r="AQ33" s="67">
        <f t="shared" si="80"/>
        <v>4.9317556390908616E-2</v>
      </c>
      <c r="AT33" s="135"/>
    </row>
    <row r="34" spans="1:46" ht="20.100000000000001" customHeight="1" x14ac:dyDescent="0.25">
      <c r="A34" s="148" t="s">
        <v>82</v>
      </c>
      <c r="B34" s="144">
        <v>135211.27999999997</v>
      </c>
      <c r="C34" s="203">
        <v>175317.34000000005</v>
      </c>
      <c r="D34" s="203">
        <v>118154.39000000004</v>
      </c>
      <c r="E34" s="203">
        <v>152399.24000000002</v>
      </c>
      <c r="F34" s="203">
        <v>114737.72999999998</v>
      </c>
      <c r="G34" s="203">
        <v>115427.66999999995</v>
      </c>
      <c r="H34" s="203">
        <v>126613.06000000001</v>
      </c>
      <c r="I34" s="203">
        <v>156897.32000000004</v>
      </c>
      <c r="J34" s="203">
        <v>146611.98000000001</v>
      </c>
      <c r="K34" s="203">
        <v>114891.16999999987</v>
      </c>
      <c r="L34" s="203">
        <v>131146.99000000002</v>
      </c>
      <c r="M34" s="3">
        <v>136467.76000000004</v>
      </c>
      <c r="N34" s="67">
        <f t="shared" si="81"/>
        <v>4.0571041699089073E-2</v>
      </c>
      <c r="P34" s="134" t="s">
        <v>82</v>
      </c>
      <c r="Q34" s="25">
        <v>28421.635000000002</v>
      </c>
      <c r="R34" s="203">
        <v>31101.468000000008</v>
      </c>
      <c r="S34" s="203">
        <v>27821.58</v>
      </c>
      <c r="T34" s="203">
        <v>30041.770000000019</v>
      </c>
      <c r="U34" s="203">
        <v>29496.788000000015</v>
      </c>
      <c r="V34" s="203">
        <v>31068.588000000022</v>
      </c>
      <c r="W34" s="203">
        <v>31963.873999999989</v>
      </c>
      <c r="X34" s="203">
        <v>36419.877999999997</v>
      </c>
      <c r="Y34" s="203">
        <v>35474.750999999997</v>
      </c>
      <c r="Z34" s="203">
        <v>29960.277999999991</v>
      </c>
      <c r="AA34" s="203">
        <v>34243.892999999989</v>
      </c>
      <c r="AB34" s="3">
        <v>36856.262999999977</v>
      </c>
      <c r="AC34" s="67">
        <f t="shared" si="82"/>
        <v>7.6287179147534093E-2</v>
      </c>
      <c r="AE34" s="262">
        <f t="shared" si="68"/>
        <v>2.1020165625234823</v>
      </c>
      <c r="AF34" s="206">
        <f t="shared" si="69"/>
        <v>1.7740098041642658</v>
      </c>
      <c r="AG34" s="206">
        <f t="shared" si="70"/>
        <v>2.354680177351006</v>
      </c>
      <c r="AH34" s="206">
        <f t="shared" si="71"/>
        <v>1.9712545810595916</v>
      </c>
      <c r="AI34" s="206">
        <f t="shared" si="72"/>
        <v>2.5708010782503732</v>
      </c>
      <c r="AJ34" s="206">
        <f t="shared" si="73"/>
        <v>2.691606613908089</v>
      </c>
      <c r="AK34" s="206">
        <f t="shared" si="74"/>
        <v>2.5245321454200687</v>
      </c>
      <c r="AL34" s="206">
        <f t="shared" si="75"/>
        <v>2.3212555829506831</v>
      </c>
      <c r="AM34" s="206">
        <f t="shared" si="76"/>
        <v>2.4196352167128494</v>
      </c>
      <c r="AN34" s="206">
        <f t="shared" si="77"/>
        <v>2.6077093653063175</v>
      </c>
      <c r="AO34" s="206">
        <f t="shared" si="78"/>
        <v>2.6111078111666903</v>
      </c>
      <c r="AP34" s="206">
        <f t="shared" ref="AP34" si="87">(AB34/M34)*10</f>
        <v>2.7007304142751347</v>
      </c>
      <c r="AQ34" s="67">
        <f t="shared" si="80"/>
        <v>3.4323593505087555E-2</v>
      </c>
      <c r="AT34" s="135"/>
    </row>
    <row r="35" spans="1:46" ht="20.100000000000001" customHeight="1" x14ac:dyDescent="0.25">
      <c r="A35" s="148" t="s">
        <v>83</v>
      </c>
      <c r="B35" s="144">
        <v>127394.07999999993</v>
      </c>
      <c r="C35" s="203">
        <v>153173.20000000004</v>
      </c>
      <c r="D35" s="203">
        <v>157184.51</v>
      </c>
      <c r="E35" s="203">
        <v>153334.56</v>
      </c>
      <c r="F35" s="203">
        <v>127866.06000000003</v>
      </c>
      <c r="G35" s="203">
        <v>125620.06999999993</v>
      </c>
      <c r="H35" s="203">
        <v>136980</v>
      </c>
      <c r="I35" s="203">
        <v>143925.01</v>
      </c>
      <c r="J35" s="203">
        <v>137723</v>
      </c>
      <c r="K35" s="203">
        <v>141500.09</v>
      </c>
      <c r="L35" s="203">
        <v>149245.17000000007</v>
      </c>
      <c r="M35" s="3">
        <v>123183.11000000002</v>
      </c>
      <c r="N35" s="67">
        <f t="shared" si="81"/>
        <v>-0.17462581871158742</v>
      </c>
      <c r="P35" s="134" t="s">
        <v>83</v>
      </c>
      <c r="Q35" s="25">
        <v>32779.412000000004</v>
      </c>
      <c r="R35" s="203">
        <v>32399.374999999993</v>
      </c>
      <c r="S35" s="203">
        <v>32672.658999999996</v>
      </c>
      <c r="T35" s="203">
        <v>33859.816999999988</v>
      </c>
      <c r="U35" s="203">
        <v>36267.96699999999</v>
      </c>
      <c r="V35" s="203">
        <v>36630.704999999973</v>
      </c>
      <c r="W35" s="203">
        <v>36275.366999999962</v>
      </c>
      <c r="X35" s="203">
        <v>35138.28200000005</v>
      </c>
      <c r="Y35" s="203">
        <v>35499.514000000003</v>
      </c>
      <c r="Z35" s="203">
        <v>41925.194999999985</v>
      </c>
      <c r="AA35" s="203">
        <v>39852.699000000001</v>
      </c>
      <c r="AB35" s="3">
        <v>35005.020999999957</v>
      </c>
      <c r="AC35" s="67">
        <f t="shared" si="82"/>
        <v>-0.12163989194307877</v>
      </c>
      <c r="AE35" s="262">
        <f t="shared" si="68"/>
        <v>2.5730718413288924</v>
      </c>
      <c r="AF35" s="206">
        <f t="shared" si="69"/>
        <v>2.1152117341675951</v>
      </c>
      <c r="AG35" s="206">
        <f t="shared" si="70"/>
        <v>2.0786182429808124</v>
      </c>
      <c r="AH35" s="206">
        <f t="shared" si="71"/>
        <v>2.2082312689324564</v>
      </c>
      <c r="AI35" s="206">
        <f t="shared" si="72"/>
        <v>2.8364029516511247</v>
      </c>
      <c r="AJ35" s="206">
        <f t="shared" si="73"/>
        <v>2.9159914494554884</v>
      </c>
      <c r="AK35" s="206">
        <f t="shared" si="74"/>
        <v>2.6482236092860245</v>
      </c>
      <c r="AL35" s="206">
        <f t="shared" si="75"/>
        <v>2.4414298807413699</v>
      </c>
      <c r="AM35" s="206">
        <f t="shared" si="76"/>
        <v>2.5776024338708856</v>
      </c>
      <c r="AN35" s="206">
        <f t="shared" si="77"/>
        <v>2.962909422884465</v>
      </c>
      <c r="AO35" s="206">
        <f t="shared" si="78"/>
        <v>2.6702840031607038</v>
      </c>
      <c r="AP35" s="206">
        <f t="shared" ref="AP35:AP36" si="88">(AB35/M35)*10</f>
        <v>2.841706220925901</v>
      </c>
      <c r="AQ35" s="67">
        <f t="shared" ref="AQ35:AQ36" si="89">IF(AP35="","",(AP35-AO35)/AO35)</f>
        <v>6.4196249373584174E-2</v>
      </c>
      <c r="AT35" s="135"/>
    </row>
    <row r="36" spans="1:46" ht="20.100000000000001" customHeight="1" x14ac:dyDescent="0.25">
      <c r="A36" s="148" t="s">
        <v>84</v>
      </c>
      <c r="B36" s="144">
        <v>84144.9</v>
      </c>
      <c r="C36" s="203">
        <v>93566.699999999968</v>
      </c>
      <c r="D36" s="203">
        <v>109659.02</v>
      </c>
      <c r="E36" s="203">
        <v>85683.409999999989</v>
      </c>
      <c r="F36" s="203">
        <v>75119.589999999982</v>
      </c>
      <c r="G36" s="203">
        <v>77720.049999999974</v>
      </c>
      <c r="H36" s="203">
        <v>113987.73000000001</v>
      </c>
      <c r="I36" s="203">
        <v>109779.21999999999</v>
      </c>
      <c r="J36" s="203">
        <v>115223.08</v>
      </c>
      <c r="K36" s="203">
        <v>101102.37999999996</v>
      </c>
      <c r="L36" s="203">
        <v>89495.020000000019</v>
      </c>
      <c r="M36" s="3">
        <v>93650.320000000065</v>
      </c>
      <c r="N36" s="67">
        <f t="shared" si="81"/>
        <v>4.6430516468961576E-2</v>
      </c>
      <c r="P36" s="134" t="s">
        <v>84</v>
      </c>
      <c r="Q36" s="25">
        <v>21851.23599999999</v>
      </c>
      <c r="R36" s="203">
        <v>23756.94100000001</v>
      </c>
      <c r="S36" s="203">
        <v>26722.863000000001</v>
      </c>
      <c r="T36" s="203">
        <v>25745.833000000013</v>
      </c>
      <c r="U36" s="203">
        <v>21196.857</v>
      </c>
      <c r="V36" s="203">
        <v>23742.381999999994</v>
      </c>
      <c r="W36" s="203">
        <v>27458.442999999999</v>
      </c>
      <c r="X36" s="203">
        <v>27213.074000000004</v>
      </c>
      <c r="Y36" s="203">
        <v>30488.754000000001</v>
      </c>
      <c r="Z36" s="203">
        <v>28270.806999999997</v>
      </c>
      <c r="AA36" s="203">
        <v>25817.175000000017</v>
      </c>
      <c r="AB36" s="3">
        <v>25801.402000000006</v>
      </c>
      <c r="AC36" s="67">
        <f t="shared" si="82"/>
        <v>-6.1094988123262719E-4</v>
      </c>
      <c r="AE36" s="262">
        <f t="shared" si="68"/>
        <v>2.596858038930463</v>
      </c>
      <c r="AF36" s="206">
        <f t="shared" si="69"/>
        <v>2.5390380338304137</v>
      </c>
      <c r="AG36" s="206">
        <f t="shared" si="70"/>
        <v>2.4369051446930676</v>
      </c>
      <c r="AH36" s="206">
        <f t="shared" si="71"/>
        <v>3.0047628823362675</v>
      </c>
      <c r="AI36" s="206">
        <f t="shared" si="72"/>
        <v>2.8217482283915563</v>
      </c>
      <c r="AJ36" s="206">
        <f t="shared" si="73"/>
        <v>3.0548593316653818</v>
      </c>
      <c r="AK36" s="206">
        <f t="shared" si="74"/>
        <v>2.4088946240090925</v>
      </c>
      <c r="AL36" s="206">
        <f t="shared" si="75"/>
        <v>2.4788911781300693</v>
      </c>
      <c r="AM36" s="206">
        <f t="shared" si="76"/>
        <v>2.6460630977752024</v>
      </c>
      <c r="AN36" s="206">
        <f t="shared" si="77"/>
        <v>2.7962553403787336</v>
      </c>
      <c r="AO36" s="206">
        <f t="shared" si="78"/>
        <v>2.8847610738564016</v>
      </c>
      <c r="AP36" s="206">
        <f t="shared" si="88"/>
        <v>2.7550788934837582</v>
      </c>
      <c r="AQ36" s="67">
        <f t="shared" si="89"/>
        <v>-4.4954218755899195E-2</v>
      </c>
      <c r="AT36" s="135"/>
    </row>
    <row r="37" spans="1:46" ht="20.100000000000001" customHeight="1" x14ac:dyDescent="0.25">
      <c r="A37" s="148" t="s">
        <v>85</v>
      </c>
      <c r="B37" s="144">
        <v>138558.80000000005</v>
      </c>
      <c r="C37" s="203">
        <v>155834.77000000008</v>
      </c>
      <c r="D37" s="203">
        <v>166910.12999999986</v>
      </c>
      <c r="E37" s="203">
        <v>141021.50999999992</v>
      </c>
      <c r="F37" s="203">
        <v>123949.06000000001</v>
      </c>
      <c r="G37" s="203">
        <v>108934.93999999996</v>
      </c>
      <c r="H37" s="203">
        <v>146959.93000000008</v>
      </c>
      <c r="I37" s="203">
        <v>147602.30999999997</v>
      </c>
      <c r="J37" s="203">
        <v>117229.17</v>
      </c>
      <c r="K37" s="203">
        <v>135705.82999999984</v>
      </c>
      <c r="L37" s="203">
        <v>125178.35000000003</v>
      </c>
      <c r="M37" s="3">
        <v>127291.19999999987</v>
      </c>
      <c r="N37" s="67">
        <f t="shared" si="81"/>
        <v>1.6878717445946767E-2</v>
      </c>
      <c r="P37" s="134" t="s">
        <v>85</v>
      </c>
      <c r="Q37" s="25">
        <v>36869.314999999995</v>
      </c>
      <c r="R37" s="203">
        <v>38144.778000000013</v>
      </c>
      <c r="S37" s="203">
        <v>35747.971000000005</v>
      </c>
      <c r="T37" s="203">
        <v>35405.063999999991</v>
      </c>
      <c r="U37" s="203">
        <v>39468.506000000016</v>
      </c>
      <c r="V37" s="203">
        <v>36656.012999999941</v>
      </c>
      <c r="W37" s="203">
        <v>39730.441999999974</v>
      </c>
      <c r="X37" s="203">
        <v>38905.268000000018</v>
      </c>
      <c r="Y37" s="203">
        <v>37110.972999999998</v>
      </c>
      <c r="Z37" s="203">
        <v>44437.182000000023</v>
      </c>
      <c r="AA37" s="203">
        <v>35516.30599999999</v>
      </c>
      <c r="AB37" s="3">
        <v>37953.427999999985</v>
      </c>
      <c r="AC37" s="67">
        <f t="shared" si="82"/>
        <v>6.8619805224113012E-2</v>
      </c>
      <c r="AE37" s="262">
        <f t="shared" si="68"/>
        <v>2.6609147163514684</v>
      </c>
      <c r="AF37" s="206">
        <f t="shared" si="69"/>
        <v>2.4477706740286518</v>
      </c>
      <c r="AG37" s="206">
        <f t="shared" si="70"/>
        <v>2.1417496349682335</v>
      </c>
      <c r="AH37" s="206">
        <f t="shared" si="71"/>
        <v>2.5106144445623939</v>
      </c>
      <c r="AI37" s="206">
        <f t="shared" si="72"/>
        <v>3.1842521435822113</v>
      </c>
      <c r="AJ37" s="206">
        <f t="shared" si="73"/>
        <v>3.3649454435831103</v>
      </c>
      <c r="AK37" s="206">
        <f t="shared" si="74"/>
        <v>2.7034880868546924</v>
      </c>
      <c r="AL37" s="206">
        <f t="shared" si="75"/>
        <v>2.6358170139749189</v>
      </c>
      <c r="AM37" s="206">
        <f t="shared" si="76"/>
        <v>3.1656773651131371</v>
      </c>
      <c r="AN37" s="206">
        <f t="shared" si="77"/>
        <v>3.2745226936823624</v>
      </c>
      <c r="AO37" s="206">
        <f t="shared" si="78"/>
        <v>2.8372562827357912</v>
      </c>
      <c r="AP37" s="206">
        <f t="shared" ref="AP37" si="90">(AB37/M37)*10</f>
        <v>2.981622295963902</v>
      </c>
      <c r="AQ37" s="67">
        <f t="shared" ref="AQ37" si="91">IF(AP37="","",(AP37-AO37)/AO37)</f>
        <v>5.0882260480504628E-2</v>
      </c>
      <c r="AT37" s="135"/>
    </row>
    <row r="38" spans="1:46" ht="20.100000000000001" customHeight="1" x14ac:dyDescent="0.25">
      <c r="A38" s="148" t="s">
        <v>86</v>
      </c>
      <c r="B38" s="144">
        <v>122092.12999999996</v>
      </c>
      <c r="C38" s="203">
        <v>129989.20999999999</v>
      </c>
      <c r="D38" s="203">
        <v>213923.46999999977</v>
      </c>
      <c r="E38" s="203">
        <v>143278.98999999987</v>
      </c>
      <c r="F38" s="203">
        <v>142422.69000000009</v>
      </c>
      <c r="G38" s="203">
        <v>143940.27999999988</v>
      </c>
      <c r="H38" s="203">
        <v>138455.72000000012</v>
      </c>
      <c r="I38" s="203">
        <v>171460.04999999996</v>
      </c>
      <c r="J38" s="203">
        <v>167779.67</v>
      </c>
      <c r="K38" s="203">
        <v>161547.5199999999</v>
      </c>
      <c r="L38" s="203">
        <v>125255.67999999998</v>
      </c>
      <c r="M38" s="3"/>
      <c r="N38" s="67" t="str">
        <f t="shared" si="81"/>
        <v/>
      </c>
      <c r="P38" s="134" t="s">
        <v>86</v>
      </c>
      <c r="Q38" s="25">
        <v>39727.941999999974</v>
      </c>
      <c r="R38" s="203">
        <v>40734.826999999983</v>
      </c>
      <c r="S38" s="203">
        <v>48266.111999999994</v>
      </c>
      <c r="T38" s="203">
        <v>48573.176999999916</v>
      </c>
      <c r="U38" s="203">
        <v>47199.009999999987</v>
      </c>
      <c r="V38" s="203">
        <v>49361.275999999947</v>
      </c>
      <c r="W38" s="203">
        <v>45412.628000000033</v>
      </c>
      <c r="X38" s="203">
        <v>51801.627999999968</v>
      </c>
      <c r="Y38" s="203">
        <v>54582.834000000003</v>
      </c>
      <c r="Z38" s="203">
        <v>54939.106999999975</v>
      </c>
      <c r="AA38" s="203">
        <v>39610.614999999969</v>
      </c>
      <c r="AB38" s="3"/>
      <c r="AC38" s="67" t="str">
        <f t="shared" si="82"/>
        <v/>
      </c>
      <c r="AE38" s="262">
        <f t="shared" si="68"/>
        <v>3.2539314368583776</v>
      </c>
      <c r="AF38" s="206">
        <f t="shared" si="69"/>
        <v>3.1337083285605001</v>
      </c>
      <c r="AG38" s="206">
        <f t="shared" si="70"/>
        <v>2.2562326611474677</v>
      </c>
      <c r="AH38" s="206">
        <f t="shared" si="71"/>
        <v>3.3901116276712977</v>
      </c>
      <c r="AI38" s="206">
        <f t="shared" si="72"/>
        <v>3.3140091652530894</v>
      </c>
      <c r="AJ38" s="206">
        <f t="shared" si="73"/>
        <v>3.4292885910740196</v>
      </c>
      <c r="AK38" s="206">
        <f t="shared" si="74"/>
        <v>3.2799387414257781</v>
      </c>
      <c r="AL38" s="206">
        <f t="shared" si="75"/>
        <v>3.0212068642228891</v>
      </c>
      <c r="AM38" s="206">
        <f t="shared" si="76"/>
        <v>3.2532448061198354</v>
      </c>
      <c r="AN38" s="206">
        <f t="shared" si="77"/>
        <v>3.4008016340950329</v>
      </c>
      <c r="AO38" s="206">
        <f t="shared" si="78"/>
        <v>3.1623807399392967</v>
      </c>
      <c r="AP38" s="206"/>
      <c r="AQ38" s="67"/>
      <c r="AT38" s="135"/>
    </row>
    <row r="39" spans="1:46" ht="20.100000000000001" customHeight="1" x14ac:dyDescent="0.25">
      <c r="A39" s="148" t="s">
        <v>87</v>
      </c>
      <c r="B39" s="144">
        <v>155283.11000000002</v>
      </c>
      <c r="C39" s="203">
        <v>190846.28999999995</v>
      </c>
      <c r="D39" s="203">
        <v>164476.10999999999</v>
      </c>
      <c r="E39" s="203">
        <v>155784.03000000006</v>
      </c>
      <c r="F39" s="203">
        <v>141171.96999999974</v>
      </c>
      <c r="G39" s="203">
        <v>154005.31000000008</v>
      </c>
      <c r="H39" s="203">
        <v>193124.43999999997</v>
      </c>
      <c r="I39" s="203">
        <v>201827.3900000001</v>
      </c>
      <c r="J39" s="203">
        <v>161829.70000000001</v>
      </c>
      <c r="K39" s="203">
        <v>150815.30999999974</v>
      </c>
      <c r="L39" s="203">
        <v>141955.05999999985</v>
      </c>
      <c r="M39" s="3"/>
      <c r="N39" s="67" t="str">
        <f t="shared" si="81"/>
        <v/>
      </c>
      <c r="P39" s="134" t="s">
        <v>87</v>
      </c>
      <c r="Q39" s="25">
        <v>50334.872000000032</v>
      </c>
      <c r="R39" s="203">
        <v>48986.57900000002</v>
      </c>
      <c r="S39" s="203">
        <v>51362.042000000016</v>
      </c>
      <c r="T39" s="203">
        <v>51289.855999999963</v>
      </c>
      <c r="U39" s="203">
        <v>48284.936000000031</v>
      </c>
      <c r="V39" s="203">
        <v>53105.856999999989</v>
      </c>
      <c r="W39" s="203">
        <v>59549.020999999986</v>
      </c>
      <c r="X39" s="203">
        <v>59908.970000000067</v>
      </c>
      <c r="Y39" s="203">
        <v>53697.078000000001</v>
      </c>
      <c r="Z39" s="203">
        <v>48381.740000000013</v>
      </c>
      <c r="AA39" s="203">
        <v>43825.39899999999</v>
      </c>
      <c r="AB39" s="3"/>
      <c r="AC39" s="67" t="str">
        <f t="shared" si="82"/>
        <v/>
      </c>
      <c r="AE39" s="262">
        <f t="shared" ref="AE39:AF45" si="92">(Q39/B39)*10</f>
        <v>3.2414904621629503</v>
      </c>
      <c r="AF39" s="206">
        <f t="shared" si="92"/>
        <v>2.5668080317411479</v>
      </c>
      <c r="AG39" s="206">
        <f t="shared" ref="AG39:AL41" si="93">IF(S39="","",(S39/D39)*10)</f>
        <v>3.1227660965473962</v>
      </c>
      <c r="AH39" s="206">
        <f t="shared" si="93"/>
        <v>3.2923693141074821</v>
      </c>
      <c r="AI39" s="206">
        <f t="shared" si="93"/>
        <v>3.4202920027254784</v>
      </c>
      <c r="AJ39" s="206">
        <f t="shared" si="93"/>
        <v>3.4483133730908344</v>
      </c>
      <c r="AK39" s="206">
        <f t="shared" si="93"/>
        <v>3.0834533940913951</v>
      </c>
      <c r="AL39" s="206">
        <f t="shared" si="93"/>
        <v>2.9683270442133765</v>
      </c>
      <c r="AM39" s="206">
        <f t="shared" ref="AM39:AP41" si="94">IF(Y39="","",(Y39/J39)*10)</f>
        <v>3.3181225695901304</v>
      </c>
      <c r="AN39" s="206">
        <f t="shared" si="94"/>
        <v>3.2080125021789963</v>
      </c>
      <c r="AO39" s="206">
        <f t="shared" si="94"/>
        <v>3.0872727608300847</v>
      </c>
      <c r="AP39" s="206"/>
      <c r="AQ39" s="67" t="str">
        <f t="shared" ref="AQ39:AQ41" si="95">IF(AP39="","",(AP39-AO39)/AO39)</f>
        <v/>
      </c>
      <c r="AT39" s="135"/>
    </row>
    <row r="40" spans="1:46" ht="20.100000000000001" customHeight="1" thickBot="1" x14ac:dyDescent="0.3">
      <c r="A40" s="148" t="s">
        <v>88</v>
      </c>
      <c r="B40" s="144">
        <v>149645.83999999991</v>
      </c>
      <c r="C40" s="203">
        <v>159202.30000000008</v>
      </c>
      <c r="D40" s="203">
        <v>203434.65000000014</v>
      </c>
      <c r="E40" s="203">
        <v>108594.94999999985</v>
      </c>
      <c r="F40" s="203">
        <v>106301.55</v>
      </c>
      <c r="G40" s="203">
        <v>116548.94000000003</v>
      </c>
      <c r="H40" s="203">
        <v>113772.80000000005</v>
      </c>
      <c r="I40" s="203">
        <v>147624.20999999967</v>
      </c>
      <c r="J40" s="203">
        <v>117569.23</v>
      </c>
      <c r="K40" s="203">
        <v>123931.32000000007</v>
      </c>
      <c r="L40" s="203">
        <v>108069.5199999999</v>
      </c>
      <c r="M40" s="3"/>
      <c r="N40" s="67" t="str">
        <f t="shared" si="81"/>
        <v/>
      </c>
      <c r="P40" s="136" t="s">
        <v>88</v>
      </c>
      <c r="Q40" s="25">
        <v>35379.044000000002</v>
      </c>
      <c r="R40" s="203">
        <v>37144.067999999992</v>
      </c>
      <c r="S40" s="203">
        <v>37986.12000000001</v>
      </c>
      <c r="T40" s="203">
        <v>33420.183999999987</v>
      </c>
      <c r="U40" s="203">
        <v>33733.983000000022</v>
      </c>
      <c r="V40" s="203">
        <v>36039.897999999965</v>
      </c>
      <c r="W40" s="203">
        <v>34055.992000000013</v>
      </c>
      <c r="X40" s="203">
        <v>36034.477999999988</v>
      </c>
      <c r="Y40" s="203">
        <v>35921.741999999998</v>
      </c>
      <c r="Z40" s="203">
        <v>37043.72399999998</v>
      </c>
      <c r="AA40" s="203">
        <v>32897.341999999997</v>
      </c>
      <c r="AB40" s="3"/>
      <c r="AC40" s="67" t="str">
        <f t="shared" si="82"/>
        <v/>
      </c>
      <c r="AE40" s="262">
        <f t="shared" si="92"/>
        <v>2.3641849315690981</v>
      </c>
      <c r="AF40" s="206">
        <f t="shared" si="92"/>
        <v>2.3331363931299971</v>
      </c>
      <c r="AG40" s="206">
        <f t="shared" si="93"/>
        <v>1.8672394304510065</v>
      </c>
      <c r="AH40" s="206">
        <f t="shared" si="93"/>
        <v>3.0775081161693092</v>
      </c>
      <c r="AI40" s="206">
        <f t="shared" si="93"/>
        <v>3.1734234355002373</v>
      </c>
      <c r="AJ40" s="206">
        <f t="shared" si="93"/>
        <v>3.0922544640903604</v>
      </c>
      <c r="AK40" s="206">
        <f t="shared" si="93"/>
        <v>2.9933333802103839</v>
      </c>
      <c r="AL40" s="206">
        <f t="shared" si="93"/>
        <v>2.4409599211403106</v>
      </c>
      <c r="AM40" s="206">
        <f t="shared" si="94"/>
        <v>3.0553693343062638</v>
      </c>
      <c r="AN40" s="206">
        <f t="shared" si="94"/>
        <v>2.9890526462560034</v>
      </c>
      <c r="AO40" s="206">
        <f t="shared" si="94"/>
        <v>3.0440906927318663</v>
      </c>
      <c r="AP40" s="206" t="str">
        <f t="shared" si="94"/>
        <v/>
      </c>
      <c r="AQ40" s="67" t="str">
        <f t="shared" si="95"/>
        <v/>
      </c>
      <c r="AT40" s="135"/>
    </row>
    <row r="41" spans="1:46" ht="20.100000000000001" customHeight="1" thickBot="1" x14ac:dyDescent="0.3">
      <c r="A41" s="42" t="str">
        <f>A19</f>
        <v>jan-set</v>
      </c>
      <c r="B41" s="222">
        <f>SUM(B29:B37)</f>
        <v>1069938.26</v>
      </c>
      <c r="C41" s="223">
        <f t="shared" ref="C41:M41" si="96">SUM(C29:C37)</f>
        <v>1201794.81</v>
      </c>
      <c r="D41" s="223">
        <f t="shared" si="96"/>
        <v>1284837.3199999998</v>
      </c>
      <c r="E41" s="223">
        <f t="shared" si="96"/>
        <v>1230393.75</v>
      </c>
      <c r="F41" s="223">
        <f t="shared" si="96"/>
        <v>994594.52999999991</v>
      </c>
      <c r="G41" s="223">
        <f t="shared" si="96"/>
        <v>988027.48999999976</v>
      </c>
      <c r="H41" s="223">
        <f t="shared" si="96"/>
        <v>1201432.48</v>
      </c>
      <c r="I41" s="223">
        <f t="shared" si="96"/>
        <v>1157717.94</v>
      </c>
      <c r="J41" s="223">
        <f t="shared" si="96"/>
        <v>1234330.26</v>
      </c>
      <c r="K41" s="223">
        <f t="shared" si="96"/>
        <v>1131675.6299999997</v>
      </c>
      <c r="L41" s="223">
        <f t="shared" si="96"/>
        <v>1036467.0000000002</v>
      </c>
      <c r="M41" s="224">
        <f t="shared" si="96"/>
        <v>1110113.58</v>
      </c>
      <c r="N41" s="76">
        <f t="shared" si="81"/>
        <v>7.1055402632210982E-2</v>
      </c>
      <c r="P41" s="134"/>
      <c r="Q41" s="222">
        <f>SUM(Q29:Q37)</f>
        <v>260714.79399999994</v>
      </c>
      <c r="R41" s="223">
        <f t="shared" ref="R41:AB41" si="97">SUM(R29:R37)</f>
        <v>264122.09800000006</v>
      </c>
      <c r="S41" s="223">
        <f t="shared" si="97"/>
        <v>268448.82</v>
      </c>
      <c r="T41" s="223">
        <f t="shared" si="97"/>
        <v>274314.83699999994</v>
      </c>
      <c r="U41" s="223">
        <f t="shared" si="97"/>
        <v>277735.24000000005</v>
      </c>
      <c r="V41" s="223">
        <f t="shared" si="97"/>
        <v>283380.35999999987</v>
      </c>
      <c r="W41" s="223">
        <f t="shared" si="97"/>
        <v>292247.15999999992</v>
      </c>
      <c r="X41" s="223">
        <f t="shared" si="97"/>
        <v>294619.37599999993</v>
      </c>
      <c r="Y41" s="223">
        <f t="shared" si="97"/>
        <v>310000.44099999999</v>
      </c>
      <c r="Z41" s="223">
        <f t="shared" si="97"/>
        <v>314565.38099999999</v>
      </c>
      <c r="AA41" s="223">
        <f t="shared" si="97"/>
        <v>277620.78599999991</v>
      </c>
      <c r="AB41" s="224">
        <f t="shared" si="97"/>
        <v>307211.33899999992</v>
      </c>
      <c r="AC41" s="72">
        <f t="shared" si="82"/>
        <v>0.10658623018234674</v>
      </c>
      <c r="AE41" s="263">
        <f t="shared" si="92"/>
        <v>2.4367274612649141</v>
      </c>
      <c r="AF41" s="228">
        <f t="shared" si="92"/>
        <v>2.1977303929278911</v>
      </c>
      <c r="AG41" s="228">
        <f t="shared" si="93"/>
        <v>2.0893603868853998</v>
      </c>
      <c r="AH41" s="228">
        <f t="shared" si="93"/>
        <v>2.2294882187104732</v>
      </c>
      <c r="AI41" s="228">
        <f t="shared" si="93"/>
        <v>2.7924468878790245</v>
      </c>
      <c r="AJ41" s="228">
        <f t="shared" si="93"/>
        <v>2.868142464335683</v>
      </c>
      <c r="AK41" s="228">
        <f t="shared" si="93"/>
        <v>2.4324892564915501</v>
      </c>
      <c r="AL41" s="228">
        <f t="shared" si="93"/>
        <v>2.5448286307112071</v>
      </c>
      <c r="AM41" s="228">
        <f t="shared" si="94"/>
        <v>2.511487006727033</v>
      </c>
      <c r="AN41" s="228">
        <f t="shared" si="94"/>
        <v>2.7796426172047206</v>
      </c>
      <c r="AO41" s="228">
        <f t="shared" si="94"/>
        <v>2.6785299097800492</v>
      </c>
      <c r="AP41" s="228">
        <f t="shared" si="94"/>
        <v>2.7673865497618708</v>
      </c>
      <c r="AQ41" s="76">
        <f t="shared" si="95"/>
        <v>3.3173659796510602E-2</v>
      </c>
      <c r="AT41" s="135"/>
    </row>
    <row r="42" spans="1:46" ht="20.100000000000001" customHeight="1" x14ac:dyDescent="0.25">
      <c r="A42" s="148" t="s">
        <v>89</v>
      </c>
      <c r="B42" s="144">
        <f>SUM(B29:B31)</f>
        <v>337442.86</v>
      </c>
      <c r="C42" s="203">
        <f>SUM(C29:C31)</f>
        <v>332800.42999999988</v>
      </c>
      <c r="D42" s="203">
        <f>SUM(D29:D31)</f>
        <v>434832.52999999991</v>
      </c>
      <c r="E42" s="203">
        <f t="shared" ref="E42:F42" si="98">SUM(E29:E31)</f>
        <v>397992.19999999995</v>
      </c>
      <c r="F42" s="203">
        <f t="shared" si="98"/>
        <v>320914.02999999997</v>
      </c>
      <c r="G42" s="203">
        <f t="shared" ref="G42:H42" si="99">SUM(G29:G31)</f>
        <v>319240.09999999998</v>
      </c>
      <c r="H42" s="203">
        <f t="shared" si="99"/>
        <v>375788.15999999986</v>
      </c>
      <c r="I42" s="203">
        <f t="shared" ref="I42" si="100">SUM(I29:I31)</f>
        <v>329821.17</v>
      </c>
      <c r="J42" s="203">
        <f t="shared" ref="J42:L42" si="101">SUM(J29:J31)</f>
        <v>409296.98</v>
      </c>
      <c r="K42" s="203">
        <f t="shared" ref="K42" si="102">SUM(K29:K31)</f>
        <v>362582.60999999987</v>
      </c>
      <c r="L42" s="203">
        <f t="shared" si="101"/>
        <v>323969.94999999995</v>
      </c>
      <c r="M42" s="3">
        <f>IF(M31="","",SUM(M29:M31))</f>
        <v>364150.82000000018</v>
      </c>
      <c r="N42" s="76">
        <f t="shared" si="81"/>
        <v>0.12402653394242347</v>
      </c>
      <c r="P42" s="133" t="s">
        <v>89</v>
      </c>
      <c r="Q42" s="25">
        <f>SUM(Q29:Q31)</f>
        <v>82216.569999999963</v>
      </c>
      <c r="R42" s="203">
        <f>SUM(R29:R31)</f>
        <v>78766.856</v>
      </c>
      <c r="S42" s="203">
        <f>SUM(S29:S31)</f>
        <v>86315.356999999989</v>
      </c>
      <c r="T42" s="203">
        <f t="shared" ref="T42:U42" si="103">SUM(T29:T31)</f>
        <v>84446.709999999992</v>
      </c>
      <c r="U42" s="203">
        <f t="shared" si="103"/>
        <v>88812.746000000028</v>
      </c>
      <c r="V42" s="203">
        <f t="shared" ref="V42:W42" si="104">SUM(V29:V31)</f>
        <v>88470.203999999969</v>
      </c>
      <c r="W42" s="203">
        <f t="shared" si="104"/>
        <v>91011.791000000027</v>
      </c>
      <c r="X42" s="203">
        <f t="shared" ref="X42" si="105">SUM(X29:X31)</f>
        <v>89366.013999999952</v>
      </c>
      <c r="Y42" s="203">
        <f t="shared" ref="Y42:AB42" si="106">SUM(Y29:Y31)</f>
        <v>99643.168000000005</v>
      </c>
      <c r="Z42" s="203">
        <f t="shared" si="106"/>
        <v>99340.117999999988</v>
      </c>
      <c r="AA42" s="203">
        <f t="shared" si="106"/>
        <v>86053.719999999987</v>
      </c>
      <c r="AB42" s="203">
        <f t="shared" si="106"/>
        <v>100702.766</v>
      </c>
      <c r="AC42" s="67">
        <f t="shared" si="82"/>
        <v>0.1702314089385098</v>
      </c>
      <c r="AE42" s="261">
        <f t="shared" si="92"/>
        <v>2.4364590200545351</v>
      </c>
      <c r="AF42" s="205">
        <f t="shared" si="92"/>
        <v>2.3667894900255999</v>
      </c>
      <c r="AG42" s="205">
        <f t="shared" ref="AG42:AL44" si="107">(S42/D42)*10</f>
        <v>1.9850252923809542</v>
      </c>
      <c r="AH42" s="205">
        <f t="shared" si="107"/>
        <v>2.1218182165379122</v>
      </c>
      <c r="AI42" s="205">
        <f t="shared" si="107"/>
        <v>2.7674934000236773</v>
      </c>
      <c r="AJ42" s="205">
        <f t="shared" si="107"/>
        <v>2.7712747865947911</v>
      </c>
      <c r="AK42" s="205">
        <f t="shared" si="107"/>
        <v>2.4218908599994227</v>
      </c>
      <c r="AL42" s="205">
        <f t="shared" si="107"/>
        <v>2.7095293488892769</v>
      </c>
      <c r="AM42" s="205">
        <f t="shared" ref="AM42:AP44" si="108">(Y42/J42)*10</f>
        <v>2.4344955587016552</v>
      </c>
      <c r="AN42" s="205">
        <f t="shared" si="108"/>
        <v>2.7397926778672597</v>
      </c>
      <c r="AO42" s="205">
        <f t="shared" si="108"/>
        <v>2.6562253690504316</v>
      </c>
      <c r="AP42" s="205">
        <f t="shared" si="108"/>
        <v>2.765413682166086</v>
      </c>
      <c r="AQ42" s="76">
        <f>(AP42-AO42)/AO42</f>
        <v>4.110656964122282E-2</v>
      </c>
      <c r="AT42" s="135"/>
    </row>
    <row r="43" spans="1:46" ht="20.100000000000001" customHeight="1" x14ac:dyDescent="0.25">
      <c r="A43" s="148" t="s">
        <v>90</v>
      </c>
      <c r="B43" s="144">
        <f>SUM(B32:B34)</f>
        <v>382397.61999999994</v>
      </c>
      <c r="C43" s="203">
        <f>SUM(C32:C34)</f>
        <v>466419.70999999996</v>
      </c>
      <c r="D43" s="203">
        <f>SUM(D32:D34)</f>
        <v>416251.13000000024</v>
      </c>
      <c r="E43" s="203">
        <f t="shared" ref="E43:F43" si="109">SUM(E32:E34)</f>
        <v>452362.07000000007</v>
      </c>
      <c r="F43" s="203">
        <f t="shared" si="109"/>
        <v>346745.78999999992</v>
      </c>
      <c r="G43" s="203">
        <f t="shared" ref="G43:H43" si="110">SUM(G32:G34)</f>
        <v>356512.32999999996</v>
      </c>
      <c r="H43" s="203">
        <f t="shared" si="110"/>
        <v>427716.65999999992</v>
      </c>
      <c r="I43" s="203">
        <f t="shared" ref="I43" si="111">SUM(I32:I34)</f>
        <v>426590.23</v>
      </c>
      <c r="J43" s="203">
        <f t="shared" ref="J43:L43" si="112">SUM(J32:J34)</f>
        <v>454858.03</v>
      </c>
      <c r="K43" s="203">
        <f t="shared" ref="K43" si="113">SUM(K32:K34)</f>
        <v>390784.71999999991</v>
      </c>
      <c r="L43" s="203">
        <f t="shared" si="112"/>
        <v>348578.51000000013</v>
      </c>
      <c r="M43" s="3">
        <f>IF(M34="","",SUM(M32:M34))</f>
        <v>401838.12999999989</v>
      </c>
      <c r="N43" s="67">
        <f t="shared" si="81"/>
        <v>0.15279088776872604</v>
      </c>
      <c r="P43" s="134" t="s">
        <v>90</v>
      </c>
      <c r="Q43" s="25">
        <f>SUM(Q32:Q34)</f>
        <v>86998.260999999969</v>
      </c>
      <c r="R43" s="203">
        <f>SUM(R32:R34)</f>
        <v>91054.148000000016</v>
      </c>
      <c r="S43" s="203">
        <f>SUM(S32:S34)</f>
        <v>86989.97</v>
      </c>
      <c r="T43" s="203">
        <f t="shared" ref="T43:U43" si="114">SUM(T32:T34)</f>
        <v>94857.412999999986</v>
      </c>
      <c r="U43" s="203">
        <f t="shared" si="114"/>
        <v>91989.164000000033</v>
      </c>
      <c r="V43" s="203">
        <f t="shared" ref="V43:W43" si="115">SUM(V32:V34)</f>
        <v>97881.056000000011</v>
      </c>
      <c r="W43" s="203">
        <f t="shared" si="115"/>
        <v>97771.116999999969</v>
      </c>
      <c r="X43" s="203">
        <f t="shared" ref="X43" si="116">SUM(X32:X34)</f>
        <v>103996.73799999995</v>
      </c>
      <c r="Y43" s="203">
        <f t="shared" ref="Y43:AA43" si="117">SUM(Y32:Y34)</f>
        <v>107258.03199999998</v>
      </c>
      <c r="Z43" s="203">
        <f t="shared" si="117"/>
        <v>100592.079</v>
      </c>
      <c r="AA43" s="203">
        <f t="shared" si="117"/>
        <v>90380.88599999994</v>
      </c>
      <c r="AB43" s="203">
        <f t="shared" ref="AB43" si="118">SUM(AB32:AB34)</f>
        <v>107748.72199999998</v>
      </c>
      <c r="AC43" s="67">
        <f t="shared" si="82"/>
        <v>0.1921627101553314</v>
      </c>
      <c r="AE43" s="262">
        <f t="shared" si="92"/>
        <v>2.2750732862824821</v>
      </c>
      <c r="AF43" s="206">
        <f t="shared" si="92"/>
        <v>1.9521934010893327</v>
      </c>
      <c r="AG43" s="206">
        <f t="shared" si="107"/>
        <v>2.0898434558003469</v>
      </c>
      <c r="AH43" s="206">
        <f t="shared" si="107"/>
        <v>2.0969356029341712</v>
      </c>
      <c r="AI43" s="206">
        <f t="shared" si="107"/>
        <v>2.6529280715996597</v>
      </c>
      <c r="AJ43" s="206">
        <f t="shared" si="107"/>
        <v>2.7455167118623924</v>
      </c>
      <c r="AK43" s="206">
        <f t="shared" si="107"/>
        <v>2.2858851698692302</v>
      </c>
      <c r="AL43" s="206">
        <f t="shared" si="107"/>
        <v>2.4378602857360319</v>
      </c>
      <c r="AM43" s="206">
        <f t="shared" si="108"/>
        <v>2.3580551496474618</v>
      </c>
      <c r="AN43" s="206">
        <f t="shared" si="108"/>
        <v>2.5741047142273121</v>
      </c>
      <c r="AO43" s="206">
        <f t="shared" si="108"/>
        <v>2.5928415954270934</v>
      </c>
      <c r="AP43" s="206">
        <f t="shared" si="108"/>
        <v>2.6813961631764514</v>
      </c>
      <c r="AQ43" s="67">
        <f>(AP43-AO43)/AO43</f>
        <v>3.4153481610885397E-2</v>
      </c>
      <c r="AT43" s="135"/>
    </row>
    <row r="44" spans="1:46" ht="20.100000000000001" customHeight="1" x14ac:dyDescent="0.25">
      <c r="A44" s="148" t="s">
        <v>91</v>
      </c>
      <c r="B44" s="144">
        <f>SUM(B35:B37)</f>
        <v>350097.77999999997</v>
      </c>
      <c r="C44" s="203">
        <f>SUM(C35:C37)</f>
        <v>402574.6700000001</v>
      </c>
      <c r="D44" s="203">
        <f>SUM(D35:D37)</f>
        <v>433753.65999999992</v>
      </c>
      <c r="E44" s="203">
        <f t="shared" ref="E44:F44" si="119">SUM(E35:E37)</f>
        <v>380039.47999999986</v>
      </c>
      <c r="F44" s="203">
        <f t="shared" si="119"/>
        <v>326934.71000000002</v>
      </c>
      <c r="G44" s="203">
        <f t="shared" ref="G44:H44" si="120">SUM(G35:G37)</f>
        <v>312275.05999999988</v>
      </c>
      <c r="H44" s="203">
        <f t="shared" si="120"/>
        <v>397927.66000000009</v>
      </c>
      <c r="I44" s="203">
        <f t="shared" ref="I44" si="121">SUM(I35:I37)</f>
        <v>401306.53999999992</v>
      </c>
      <c r="J44" s="203">
        <f t="shared" ref="J44:L44" si="122">SUM(J35:J37)</f>
        <v>370175.25</v>
      </c>
      <c r="K44" s="203">
        <f t="shared" ref="K44" si="123">SUM(K35:K37)</f>
        <v>378308.29999999981</v>
      </c>
      <c r="L44" s="203">
        <f t="shared" si="122"/>
        <v>363918.54000000015</v>
      </c>
      <c r="M44" s="3">
        <f>IF(M37="","",SUM(M35:M37))</f>
        <v>344124.62999999995</v>
      </c>
      <c r="N44" s="67">
        <f t="shared" si="81"/>
        <v>-5.439104586427556E-2</v>
      </c>
      <c r="P44" s="134" t="s">
        <v>91</v>
      </c>
      <c r="Q44" s="25">
        <f>SUM(Q35:Q37)</f>
        <v>91499.962999999989</v>
      </c>
      <c r="R44" s="203">
        <f>SUM(R35:R37)</f>
        <v>94301.094000000012</v>
      </c>
      <c r="S44" s="203">
        <f>SUM(S35:S37)</f>
        <v>95143.493000000002</v>
      </c>
      <c r="T44" s="203">
        <f t="shared" ref="T44:U44" si="124">SUM(T35:T37)</f>
        <v>95010.713999999993</v>
      </c>
      <c r="U44" s="203">
        <f t="shared" si="124"/>
        <v>96933.330000000016</v>
      </c>
      <c r="V44" s="203">
        <f t="shared" ref="V44:W44" si="125">SUM(V35:V37)</f>
        <v>97029.099999999919</v>
      </c>
      <c r="W44" s="203">
        <f t="shared" si="125"/>
        <v>103464.25199999993</v>
      </c>
      <c r="X44" s="203">
        <f t="shared" ref="X44" si="126">SUM(X35:X37)</f>
        <v>101256.62400000007</v>
      </c>
      <c r="Y44" s="203">
        <f t="shared" ref="Y44:AA44" si="127">SUM(Y35:Y37)</f>
        <v>103099.24100000001</v>
      </c>
      <c r="Z44" s="203">
        <f t="shared" si="127"/>
        <v>114633.18400000001</v>
      </c>
      <c r="AA44" s="203">
        <f t="shared" si="127"/>
        <v>101186.18</v>
      </c>
      <c r="AB44" s="203">
        <f t="shared" ref="AB44" si="128">SUM(AB35:AB37)</f>
        <v>98759.850999999951</v>
      </c>
      <c r="AC44" s="67">
        <f t="shared" si="82"/>
        <v>-2.3978857587074062E-2</v>
      </c>
      <c r="AE44" s="262">
        <f t="shared" si="92"/>
        <v>2.613554504687233</v>
      </c>
      <c r="AF44" s="206">
        <f t="shared" si="92"/>
        <v>2.3424497621770386</v>
      </c>
      <c r="AG44" s="206">
        <f t="shared" si="107"/>
        <v>2.1934914163029777</v>
      </c>
      <c r="AH44" s="206">
        <f t="shared" si="107"/>
        <v>2.5000222082189993</v>
      </c>
      <c r="AI44" s="206">
        <f t="shared" si="107"/>
        <v>2.9649140037776966</v>
      </c>
      <c r="AJ44" s="206">
        <f t="shared" si="107"/>
        <v>3.1071677642140223</v>
      </c>
      <c r="AK44" s="206">
        <f t="shared" si="107"/>
        <v>2.6000769084511473</v>
      </c>
      <c r="AL44" s="206">
        <f t="shared" si="107"/>
        <v>2.5231740305054604</v>
      </c>
      <c r="AM44" s="206">
        <f t="shared" si="108"/>
        <v>2.7851467919586739</v>
      </c>
      <c r="AN44" s="206">
        <f t="shared" si="108"/>
        <v>3.0301524973150222</v>
      </c>
      <c r="AO44" s="206">
        <f t="shared" si="108"/>
        <v>2.780462352921067</v>
      </c>
      <c r="AP44" s="206">
        <f t="shared" si="108"/>
        <v>2.8698861514213601</v>
      </c>
      <c r="AQ44" s="67">
        <f>(AP44-AO44)/AO44</f>
        <v>3.2161485087667946E-2</v>
      </c>
      <c r="AT44" s="135"/>
    </row>
    <row r="45" spans="1:46" ht="20.100000000000001" customHeight="1" thickBot="1" x14ac:dyDescent="0.3">
      <c r="A45" s="149" t="s">
        <v>92</v>
      </c>
      <c r="B45" s="260">
        <f>SUM(B38:B40)</f>
        <v>427021.0799999999</v>
      </c>
      <c r="C45" s="204">
        <f>SUM(C38:C40)</f>
        <v>480037.80000000005</v>
      </c>
      <c r="D45" s="204">
        <f>IF(D40="","",SUM(D38:D40))</f>
        <v>581834.22999999986</v>
      </c>
      <c r="E45" s="204">
        <f t="shared" ref="E45:F45" si="129">IF(E40="","",SUM(E38:E40))</f>
        <v>407657.96999999974</v>
      </c>
      <c r="F45" s="204">
        <f t="shared" si="129"/>
        <v>389896.20999999979</v>
      </c>
      <c r="G45" s="204">
        <f t="shared" ref="G45:M45" si="130">IF(G40="","",SUM(G38:G40))</f>
        <v>414494.53</v>
      </c>
      <c r="H45" s="204">
        <f t="shared" si="130"/>
        <v>445352.96000000014</v>
      </c>
      <c r="I45" s="204">
        <f t="shared" ref="I45" si="131">IF(I40="","",SUM(I38:I40))</f>
        <v>520911.64999999973</v>
      </c>
      <c r="J45" s="204">
        <f t="shared" ref="J45:L45" si="132">IF(J40="","",SUM(J38:J40))</f>
        <v>447178.6</v>
      </c>
      <c r="K45" s="204">
        <f t="shared" ref="K45" si="133">IF(K40="","",SUM(K38:K40))</f>
        <v>436294.14999999967</v>
      </c>
      <c r="L45" s="204">
        <f t="shared" si="132"/>
        <v>375280.25999999972</v>
      </c>
      <c r="M45" s="150" t="str">
        <f t="shared" si="130"/>
        <v/>
      </c>
      <c r="N45" s="70" t="str">
        <f t="shared" si="81"/>
        <v/>
      </c>
      <c r="P45" s="136" t="s">
        <v>92</v>
      </c>
      <c r="Q45" s="27">
        <f>SUM(Q38:Q40)</f>
        <v>125441.85800000001</v>
      </c>
      <c r="R45" s="204">
        <f>SUM(R38:R40)</f>
        <v>126865.47399999999</v>
      </c>
      <c r="S45" s="204">
        <f>IF(S40="","",SUM(S38:S40))</f>
        <v>137614.27400000003</v>
      </c>
      <c r="T45" s="204">
        <f t="shared" ref="T45:U45" si="134">IF(T40="","",SUM(T38:T40))</f>
        <v>133283.21699999986</v>
      </c>
      <c r="U45" s="204">
        <f t="shared" si="134"/>
        <v>129217.92900000005</v>
      </c>
      <c r="V45" s="204">
        <f t="shared" ref="V45:W45" si="135">IF(V40="","",SUM(V38:V40))</f>
        <v>138507.0309999999</v>
      </c>
      <c r="W45" s="204">
        <f t="shared" si="135"/>
        <v>139017.64100000003</v>
      </c>
      <c r="X45" s="204">
        <f t="shared" ref="X45" si="136">IF(X40="","",SUM(X38:X40))</f>
        <v>147745.076</v>
      </c>
      <c r="Y45" s="204">
        <f t="shared" ref="Y45:AB45" si="137">IF(Y40="","",SUM(Y38:Y40))</f>
        <v>144201.65400000001</v>
      </c>
      <c r="Z45" s="204">
        <f t="shared" si="137"/>
        <v>140364.57099999997</v>
      </c>
      <c r="AA45" s="204">
        <f t="shared" si="137"/>
        <v>116333.35599999997</v>
      </c>
      <c r="AB45" s="204" t="str">
        <f t="shared" si="137"/>
        <v/>
      </c>
      <c r="AC45" s="70" t="str">
        <f t="shared" si="82"/>
        <v/>
      </c>
      <c r="AE45" s="264">
        <f t="shared" si="92"/>
        <v>2.9376034082439215</v>
      </c>
      <c r="AF45" s="207">
        <f t="shared" si="92"/>
        <v>2.642822586054681</v>
      </c>
      <c r="AG45" s="207">
        <f t="shared" ref="AG45:AL45" si="138">IF(S40="","",(S45/D45)*10)</f>
        <v>2.3651800960558829</v>
      </c>
      <c r="AH45" s="207">
        <f t="shared" si="138"/>
        <v>3.2694863539648189</v>
      </c>
      <c r="AI45" s="207">
        <f t="shared" si="138"/>
        <v>3.3141622228130947</v>
      </c>
      <c r="AJ45" s="207">
        <f t="shared" si="138"/>
        <v>3.3415888745262787</v>
      </c>
      <c r="AK45" s="207">
        <f t="shared" si="138"/>
        <v>3.1215160442629593</v>
      </c>
      <c r="AL45" s="207">
        <f t="shared" si="138"/>
        <v>2.8362789736032989</v>
      </c>
      <c r="AM45" s="207">
        <f t="shared" ref="AM45:AP45" si="139">IF(Y40="","",(Y45/J45)*10)</f>
        <v>3.2246993483140747</v>
      </c>
      <c r="AN45" s="207">
        <f t="shared" si="139"/>
        <v>3.2172003910664415</v>
      </c>
      <c r="AO45" s="207">
        <f t="shared" si="139"/>
        <v>3.0999060808580783</v>
      </c>
      <c r="AP45" s="207" t="str">
        <f t="shared" si="139"/>
        <v/>
      </c>
      <c r="AQ45" s="70"/>
      <c r="AT45" s="135"/>
    </row>
    <row r="46" spans="1:46" x14ac:dyDescent="0.25"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T46" s="135"/>
    </row>
    <row r="47" spans="1:46" ht="15.75" thickBot="1" x14ac:dyDescent="0.3">
      <c r="N47" s="130" t="s">
        <v>1</v>
      </c>
      <c r="AC47" s="174">
        <v>1000</v>
      </c>
      <c r="AQ47" s="174" t="s">
        <v>51</v>
      </c>
      <c r="AT47" s="135"/>
    </row>
    <row r="48" spans="1:46" ht="20.100000000000001" customHeight="1" x14ac:dyDescent="0.25">
      <c r="A48" s="440" t="s">
        <v>15</v>
      </c>
      <c r="B48" s="442" t="s">
        <v>76</v>
      </c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4"/>
      <c r="N48" s="445" t="s">
        <v>121</v>
      </c>
      <c r="P48" s="447" t="s">
        <v>3</v>
      </c>
      <c r="Q48" s="449" t="s">
        <v>76</v>
      </c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4"/>
      <c r="AC48" s="445" t="s">
        <v>121</v>
      </c>
      <c r="AE48" s="449" t="s">
        <v>76</v>
      </c>
      <c r="AF48" s="443"/>
      <c r="AG48" s="443"/>
      <c r="AH48" s="443"/>
      <c r="AI48" s="443"/>
      <c r="AJ48" s="443"/>
      <c r="AK48" s="443"/>
      <c r="AL48" s="443"/>
      <c r="AM48" s="443"/>
      <c r="AN48" s="443"/>
      <c r="AO48" s="443"/>
      <c r="AP48" s="444"/>
      <c r="AQ48" s="445" t="str">
        <f>AC48</f>
        <v>D       2021/2020</v>
      </c>
      <c r="AT48" s="135"/>
    </row>
    <row r="49" spans="1:46" ht="20.100000000000001" customHeight="1" thickBot="1" x14ac:dyDescent="0.3">
      <c r="A49" s="441"/>
      <c r="B49" s="120">
        <v>2010</v>
      </c>
      <c r="C49" s="181">
        <v>2011</v>
      </c>
      <c r="D49" s="181">
        <v>2012</v>
      </c>
      <c r="E49" s="181">
        <v>2013</v>
      </c>
      <c r="F49" s="181">
        <v>2014</v>
      </c>
      <c r="G49" s="181">
        <v>2015</v>
      </c>
      <c r="H49" s="181">
        <v>2016</v>
      </c>
      <c r="I49" s="181">
        <v>2017</v>
      </c>
      <c r="J49" s="181">
        <v>2018</v>
      </c>
      <c r="K49" s="368">
        <v>2019</v>
      </c>
      <c r="L49" s="368">
        <v>2020</v>
      </c>
      <c r="M49" s="179">
        <v>2021</v>
      </c>
      <c r="N49" s="446"/>
      <c r="P49" s="448"/>
      <c r="Q49" s="31">
        <v>2010</v>
      </c>
      <c r="R49" s="181">
        <v>2011</v>
      </c>
      <c r="S49" s="181">
        <v>2012</v>
      </c>
      <c r="T49" s="181">
        <v>2013</v>
      </c>
      <c r="U49" s="181">
        <v>2014</v>
      </c>
      <c r="V49" s="181">
        <v>2015</v>
      </c>
      <c r="W49" s="181">
        <v>2016</v>
      </c>
      <c r="X49" s="181">
        <v>2017</v>
      </c>
      <c r="Y49" s="181">
        <v>2018</v>
      </c>
      <c r="Z49" s="181">
        <v>2019</v>
      </c>
      <c r="AA49" s="181">
        <v>2020</v>
      </c>
      <c r="AB49" s="179">
        <v>2021</v>
      </c>
      <c r="AC49" s="446"/>
      <c r="AE49" s="31">
        <v>2010</v>
      </c>
      <c r="AF49" s="181">
        <v>2011</v>
      </c>
      <c r="AG49" s="181">
        <v>2012</v>
      </c>
      <c r="AH49" s="181">
        <v>2013</v>
      </c>
      <c r="AI49" s="181">
        <v>2014</v>
      </c>
      <c r="AJ49" s="181">
        <v>2015</v>
      </c>
      <c r="AK49" s="181">
        <v>2017</v>
      </c>
      <c r="AL49" s="181">
        <v>2017</v>
      </c>
      <c r="AM49" s="181">
        <v>2018</v>
      </c>
      <c r="AN49" s="181">
        <v>2019</v>
      </c>
      <c r="AO49" s="181">
        <v>2020</v>
      </c>
      <c r="AP49" s="179">
        <v>2021</v>
      </c>
      <c r="AQ49" s="446"/>
      <c r="AT49" s="135"/>
    </row>
    <row r="50" spans="1:46" ht="3" customHeight="1" thickBot="1" x14ac:dyDescent="0.3">
      <c r="A50" s="132" t="s">
        <v>94</v>
      </c>
      <c r="B50" s="131"/>
      <c r="C50" s="131"/>
      <c r="D50" s="131"/>
      <c r="E50" s="131"/>
      <c r="F50" s="131"/>
      <c r="G50" s="131"/>
      <c r="H50" s="131"/>
      <c r="I50" s="131"/>
      <c r="J50" s="369"/>
      <c r="K50" s="131"/>
      <c r="L50" s="131"/>
      <c r="M50" s="131"/>
      <c r="N50" s="175"/>
      <c r="O50" s="8"/>
      <c r="P50" s="132"/>
      <c r="Q50" s="154">
        <v>2010</v>
      </c>
      <c r="R50" s="154">
        <v>2011</v>
      </c>
      <c r="S50" s="154">
        <v>2012</v>
      </c>
      <c r="T50" s="154"/>
      <c r="U50" s="154"/>
      <c r="V50" s="154"/>
      <c r="W50" s="154"/>
      <c r="X50" s="154"/>
      <c r="Y50" s="154"/>
      <c r="Z50" s="154"/>
      <c r="AA50" s="154"/>
      <c r="AB50" s="154"/>
      <c r="AC50" s="173"/>
      <c r="AD50" s="8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75"/>
      <c r="AT50" s="135"/>
    </row>
    <row r="51" spans="1:46" ht="20.100000000000001" customHeight="1" x14ac:dyDescent="0.25">
      <c r="A51" s="147" t="s">
        <v>77</v>
      </c>
      <c r="B51" s="142">
        <v>77038.130000000048</v>
      </c>
      <c r="C51" s="202">
        <v>75617.27</v>
      </c>
      <c r="D51" s="202">
        <v>113844.10000000002</v>
      </c>
      <c r="E51" s="202">
        <v>93610.949999999983</v>
      </c>
      <c r="F51" s="202">
        <v>94388.039999999921</v>
      </c>
      <c r="G51" s="202">
        <v>91436.9399999999</v>
      </c>
      <c r="H51" s="202">
        <v>70145.979999999967</v>
      </c>
      <c r="I51" s="202">
        <v>96670.400000000038</v>
      </c>
      <c r="J51" s="202">
        <v>86690.71</v>
      </c>
      <c r="K51" s="278">
        <v>102746.46999999988</v>
      </c>
      <c r="L51" s="278">
        <v>136996.49999999985</v>
      </c>
      <c r="M51" s="139">
        <v>121653.88999999998</v>
      </c>
      <c r="N51" s="76">
        <f>IF(M51="","",(M51-L51)/L51)</f>
        <v>-0.11199271514235681</v>
      </c>
      <c r="P51" s="134" t="s">
        <v>77</v>
      </c>
      <c r="Q51" s="142">
        <v>14178.058999999999</v>
      </c>
      <c r="R51" s="202">
        <v>16344.844999999999</v>
      </c>
      <c r="S51" s="202">
        <v>18481.169000000002</v>
      </c>
      <c r="T51" s="202">
        <v>20000.632999999987</v>
      </c>
      <c r="U51" s="202">
        <v>18045.733999999989</v>
      </c>
      <c r="V51" s="202">
        <v>19063.57499999999</v>
      </c>
      <c r="W51" s="202">
        <v>17884.870999999992</v>
      </c>
      <c r="X51" s="202">
        <v>22256.164000000001</v>
      </c>
      <c r="Y51" s="202">
        <v>22751.996999999999</v>
      </c>
      <c r="Z51" s="202">
        <v>25859.545000000013</v>
      </c>
      <c r="AA51" s="202">
        <v>35304.031000000039</v>
      </c>
      <c r="AB51" s="139">
        <v>29868.909000000007</v>
      </c>
      <c r="AC51" s="76">
        <f>IF(AB51="","",(AB51-AA51)/AA51)</f>
        <v>-0.15395188158542084</v>
      </c>
      <c r="AE51" s="261">
        <f t="shared" ref="AE51:AE60" si="140">(Q51/B51)*10</f>
        <v>1.8403950095881081</v>
      </c>
      <c r="AF51" s="205">
        <f t="shared" ref="AF51:AF60" si="141">(R51/C51)*10</f>
        <v>2.1615227579625658</v>
      </c>
      <c r="AG51" s="205">
        <f t="shared" ref="AG51:AG60" si="142">(S51/D51)*10</f>
        <v>1.6233752122420044</v>
      </c>
      <c r="AH51" s="205">
        <f t="shared" ref="AH51:AH60" si="143">(T51/E51)*10</f>
        <v>2.1365698136809841</v>
      </c>
      <c r="AI51" s="205">
        <f t="shared" ref="AI51:AI60" si="144">(U51/F51)*10</f>
        <v>1.9118665881821473</v>
      </c>
      <c r="AJ51" s="205">
        <f t="shared" ref="AJ51:AJ60" si="145">(V51/G51)*10</f>
        <v>2.084887683249244</v>
      </c>
      <c r="AK51" s="205">
        <f t="shared" ref="AK51:AK60" si="146">(W51/H51)*10</f>
        <v>2.5496644283820684</v>
      </c>
      <c r="AL51" s="205">
        <f t="shared" ref="AL51:AL60" si="147">(X51/I51)*10</f>
        <v>2.3022728777371348</v>
      </c>
      <c r="AM51" s="205">
        <f t="shared" ref="AM51:AM60" si="148">(Y51/J51)*10</f>
        <v>2.6245023255663726</v>
      </c>
      <c r="AN51" s="205">
        <f t="shared" ref="AN51:AN60" si="149">(Z51/K51)*10</f>
        <v>2.5168305052232003</v>
      </c>
      <c r="AO51" s="205">
        <f t="shared" ref="AO51:AO60" si="150">(AA51/L51)*10</f>
        <v>2.5770024051709406</v>
      </c>
      <c r="AP51" s="205">
        <f t="shared" ref="AP51" si="151">(AB51/M51)*10</f>
        <v>2.4552366554000047</v>
      </c>
      <c r="AQ51" s="76">
        <f t="shared" ref="AQ51:AQ56" si="152">IF(AP51="","",(AP51-AO51)/AO51)</f>
        <v>-4.7250925931075646E-2</v>
      </c>
      <c r="AT51" s="135"/>
    </row>
    <row r="52" spans="1:46" ht="20.100000000000001" customHeight="1" x14ac:dyDescent="0.25">
      <c r="A52" s="148" t="s">
        <v>78</v>
      </c>
      <c r="B52" s="144">
        <v>72819.339999999982</v>
      </c>
      <c r="C52" s="203">
        <v>87274.840000000011</v>
      </c>
      <c r="D52" s="203">
        <v>101727.20000000001</v>
      </c>
      <c r="E52" s="203">
        <v>110658.78999999996</v>
      </c>
      <c r="F52" s="203">
        <v>109991.49999999996</v>
      </c>
      <c r="G52" s="203">
        <v>92866.790000000066</v>
      </c>
      <c r="H52" s="203">
        <v>72567.640000000072</v>
      </c>
      <c r="I52" s="203">
        <v>85040.37</v>
      </c>
      <c r="J52" s="203">
        <v>97721.83</v>
      </c>
      <c r="K52" s="276">
        <v>111683.34999999996</v>
      </c>
      <c r="L52" s="276">
        <v>113066.82999999989</v>
      </c>
      <c r="M52" s="3">
        <v>124588.11999999995</v>
      </c>
      <c r="N52" s="67">
        <f t="shared" ref="N52:N67" si="153">IF(M52="","",(M52-L52)/L52)</f>
        <v>0.10189805445151401</v>
      </c>
      <c r="P52" s="134" t="s">
        <v>78</v>
      </c>
      <c r="Q52" s="144">
        <v>14439.179</v>
      </c>
      <c r="R52" s="203">
        <v>17444.693999999992</v>
      </c>
      <c r="S52" s="203">
        <v>20090.994000000017</v>
      </c>
      <c r="T52" s="203">
        <v>22514.599000000009</v>
      </c>
      <c r="U52" s="203">
        <v>22065.344000000008</v>
      </c>
      <c r="V52" s="203">
        <v>19101.218999999997</v>
      </c>
      <c r="W52" s="203">
        <v>19254.929999999989</v>
      </c>
      <c r="X52" s="203">
        <v>22517.317999999988</v>
      </c>
      <c r="Y52" s="203">
        <v>25713.953000000001</v>
      </c>
      <c r="Z52" s="203">
        <v>28323.108</v>
      </c>
      <c r="AA52" s="203">
        <v>28077.086000000007</v>
      </c>
      <c r="AB52" s="3">
        <v>31625.220999999987</v>
      </c>
      <c r="AC52" s="67">
        <f t="shared" ref="AC52:AC67" si="154">IF(AB52="","",(AB52-AA52)/AA52)</f>
        <v>0.12637119820767651</v>
      </c>
      <c r="AE52" s="262">
        <f t="shared" si="140"/>
        <v>1.9828769390109828</v>
      </c>
      <c r="AF52" s="206">
        <f t="shared" si="141"/>
        <v>1.9988227993313985</v>
      </c>
      <c r="AG52" s="206">
        <f t="shared" si="142"/>
        <v>1.9749874173279136</v>
      </c>
      <c r="AH52" s="206">
        <f t="shared" si="143"/>
        <v>2.0345965286625685</v>
      </c>
      <c r="AI52" s="206">
        <f t="shared" si="144"/>
        <v>2.0060953800975545</v>
      </c>
      <c r="AJ52" s="206">
        <f t="shared" si="145"/>
        <v>2.0568406639230217</v>
      </c>
      <c r="AK52" s="206">
        <f t="shared" si="146"/>
        <v>2.6533769046368283</v>
      </c>
      <c r="AL52" s="206">
        <f t="shared" si="147"/>
        <v>2.647838667682183</v>
      </c>
      <c r="AM52" s="206">
        <f t="shared" si="148"/>
        <v>2.631341738074287</v>
      </c>
      <c r="AN52" s="206">
        <f t="shared" si="149"/>
        <v>2.536018842558001</v>
      </c>
      <c r="AO52" s="206">
        <f t="shared" si="150"/>
        <v>2.4832292547690633</v>
      </c>
      <c r="AP52" s="206">
        <f t="shared" ref="AP52:AP53" si="155">(AB52/M52)*10</f>
        <v>2.5383817493995413</v>
      </c>
      <c r="AQ52" s="67">
        <f t="shared" si="152"/>
        <v>2.2209989079565309E-2</v>
      </c>
      <c r="AT52" s="135"/>
    </row>
    <row r="53" spans="1:46" ht="20.100000000000001" customHeight="1" x14ac:dyDescent="0.25">
      <c r="A53" s="148" t="s">
        <v>79</v>
      </c>
      <c r="B53" s="144">
        <v>84633.959999999977</v>
      </c>
      <c r="C53" s="203">
        <v>105231.42000000006</v>
      </c>
      <c r="D53" s="203">
        <v>125552.12000000001</v>
      </c>
      <c r="E53" s="203">
        <v>103316.65999999999</v>
      </c>
      <c r="F53" s="203">
        <v>107623.27999999997</v>
      </c>
      <c r="G53" s="203">
        <v>129782.01999999996</v>
      </c>
      <c r="H53" s="203">
        <v>82471.939999999886</v>
      </c>
      <c r="I53" s="203">
        <v>109657.74999999996</v>
      </c>
      <c r="J53" s="203">
        <v>106502.67</v>
      </c>
      <c r="K53" s="276">
        <v>100151.61999999988</v>
      </c>
      <c r="L53" s="276">
        <v>137560.8899999999</v>
      </c>
      <c r="M53" s="3">
        <v>160508.8499999998</v>
      </c>
      <c r="N53" s="67">
        <f t="shared" si="153"/>
        <v>0.16682038041481065</v>
      </c>
      <c r="P53" s="134" t="s">
        <v>79</v>
      </c>
      <c r="Q53" s="144">
        <v>16992.152000000002</v>
      </c>
      <c r="R53" s="203">
        <v>19273.382000000009</v>
      </c>
      <c r="S53" s="203">
        <v>22749.488000000016</v>
      </c>
      <c r="T53" s="203">
        <v>20836.083999999995</v>
      </c>
      <c r="U53" s="203">
        <v>21337.534000000003</v>
      </c>
      <c r="V53" s="203">
        <v>27425.90399999998</v>
      </c>
      <c r="W53" s="203">
        <v>21464.642000000003</v>
      </c>
      <c r="X53" s="203">
        <v>29322.409999999974</v>
      </c>
      <c r="Y53" s="203">
        <v>27877.649000000001</v>
      </c>
      <c r="Z53" s="203">
        <v>26138.823000000029</v>
      </c>
      <c r="AA53" s="203">
        <v>35987.320999999974</v>
      </c>
      <c r="AB53" s="3">
        <v>45551.675999999985</v>
      </c>
      <c r="AC53" s="67">
        <f t="shared" si="154"/>
        <v>0.26577013054125415</v>
      </c>
      <c r="AE53" s="262">
        <f t="shared" si="140"/>
        <v>2.0077226683000542</v>
      </c>
      <c r="AF53" s="206">
        <f t="shared" si="141"/>
        <v>1.8315235126543004</v>
      </c>
      <c r="AG53" s="206">
        <f t="shared" si="142"/>
        <v>1.8119557041330736</v>
      </c>
      <c r="AH53" s="206">
        <f t="shared" si="143"/>
        <v>2.0167206334389824</v>
      </c>
      <c r="AI53" s="206">
        <f t="shared" si="144"/>
        <v>1.9826132412987234</v>
      </c>
      <c r="AJ53" s="206">
        <f t="shared" si="145"/>
        <v>2.113228319300315</v>
      </c>
      <c r="AK53" s="206">
        <f t="shared" si="146"/>
        <v>2.602660007755369</v>
      </c>
      <c r="AL53" s="206">
        <f t="shared" si="147"/>
        <v>2.6739934021991134</v>
      </c>
      <c r="AM53" s="206">
        <f t="shared" si="148"/>
        <v>2.617554001228326</v>
      </c>
      <c r="AN53" s="206">
        <f t="shared" si="149"/>
        <v>2.609925131515602</v>
      </c>
      <c r="AO53" s="206">
        <f t="shared" si="150"/>
        <v>2.6161012043466716</v>
      </c>
      <c r="AP53" s="206">
        <f t="shared" si="155"/>
        <v>2.8379541688822791</v>
      </c>
      <c r="AQ53" s="67">
        <f t="shared" si="152"/>
        <v>8.4802898361499623E-2</v>
      </c>
      <c r="AT53" s="135"/>
    </row>
    <row r="54" spans="1:46" ht="20.100000000000001" customHeight="1" x14ac:dyDescent="0.25">
      <c r="A54" s="148" t="s">
        <v>80</v>
      </c>
      <c r="B54" s="144">
        <v>86281.630000000092</v>
      </c>
      <c r="C54" s="203">
        <v>90571.82</v>
      </c>
      <c r="D54" s="203">
        <v>114496.53999999998</v>
      </c>
      <c r="E54" s="203">
        <v>127144.32000000001</v>
      </c>
      <c r="F54" s="203">
        <v>101418.98</v>
      </c>
      <c r="G54" s="203">
        <v>138312.82000000012</v>
      </c>
      <c r="H54" s="203">
        <v>88569.839999999909</v>
      </c>
      <c r="I54" s="203">
        <v>90108.859999999855</v>
      </c>
      <c r="J54" s="203">
        <v>116074.35</v>
      </c>
      <c r="K54" s="276">
        <v>110198.37999999993</v>
      </c>
      <c r="L54" s="276">
        <v>117688.19999999992</v>
      </c>
      <c r="M54" s="3">
        <v>152839.19999999987</v>
      </c>
      <c r="N54" s="67">
        <f t="shared" si="153"/>
        <v>0.29867905193553784</v>
      </c>
      <c r="P54" s="134" t="s">
        <v>80</v>
      </c>
      <c r="Q54" s="144">
        <v>16453.240000000009</v>
      </c>
      <c r="R54" s="203">
        <v>17348.706999999995</v>
      </c>
      <c r="S54" s="203">
        <v>21481.076000000001</v>
      </c>
      <c r="T54" s="203">
        <v>23047.187999999995</v>
      </c>
      <c r="U54" s="203">
        <v>22346.683000000005</v>
      </c>
      <c r="V54" s="203">
        <v>26898.605999999982</v>
      </c>
      <c r="W54" s="203">
        <v>21576.277000000009</v>
      </c>
      <c r="X54" s="203">
        <v>21389.478000000017</v>
      </c>
      <c r="Y54" s="203">
        <v>27604.588</v>
      </c>
      <c r="Z54" s="203">
        <v>27317.737999999994</v>
      </c>
      <c r="AA54" s="203">
        <v>32348.052000000014</v>
      </c>
      <c r="AB54" s="3">
        <v>41483.519999999982</v>
      </c>
      <c r="AC54" s="67">
        <f t="shared" si="154"/>
        <v>0.28241168896352598</v>
      </c>
      <c r="AE54" s="262">
        <f t="shared" si="140"/>
        <v>1.9069227134443323</v>
      </c>
      <c r="AF54" s="206">
        <f t="shared" si="141"/>
        <v>1.915464103514757</v>
      </c>
      <c r="AG54" s="206">
        <f t="shared" si="142"/>
        <v>1.8761332001822941</v>
      </c>
      <c r="AH54" s="206">
        <f t="shared" si="143"/>
        <v>1.8126793237794652</v>
      </c>
      <c r="AI54" s="206">
        <f t="shared" si="144"/>
        <v>2.2034024597762674</v>
      </c>
      <c r="AJ54" s="206">
        <f t="shared" si="145"/>
        <v>1.9447659298682476</v>
      </c>
      <c r="AK54" s="206">
        <f t="shared" si="146"/>
        <v>2.43607496637682</v>
      </c>
      <c r="AL54" s="206">
        <f t="shared" si="147"/>
        <v>2.3737374992869791</v>
      </c>
      <c r="AM54" s="206">
        <f t="shared" si="148"/>
        <v>2.3781815706915439</v>
      </c>
      <c r="AN54" s="206">
        <f t="shared" si="149"/>
        <v>2.4789600355286541</v>
      </c>
      <c r="AO54" s="206">
        <f t="shared" si="150"/>
        <v>2.7486232264577111</v>
      </c>
      <c r="AP54" s="206">
        <f t="shared" ref="AP54" si="156">(AB54/M54)*10</f>
        <v>2.7141937408727617</v>
      </c>
      <c r="AQ54" s="67">
        <f t="shared" si="152"/>
        <v>-1.2526084060389905E-2</v>
      </c>
      <c r="AT54" s="135"/>
    </row>
    <row r="55" spans="1:46" ht="20.100000000000001" customHeight="1" x14ac:dyDescent="0.25">
      <c r="A55" s="148" t="s">
        <v>81</v>
      </c>
      <c r="B55" s="144">
        <v>103881.57000000004</v>
      </c>
      <c r="C55" s="203">
        <v>116719.58999999998</v>
      </c>
      <c r="D55" s="203">
        <v>131645.18999999994</v>
      </c>
      <c r="E55" s="203">
        <v>124200.61000000002</v>
      </c>
      <c r="F55" s="203">
        <v>115003.54999999996</v>
      </c>
      <c r="G55" s="203">
        <v>101873.18999999994</v>
      </c>
      <c r="H55" s="203">
        <v>98498.06999999992</v>
      </c>
      <c r="I55" s="203">
        <v>125707.18999999987</v>
      </c>
      <c r="J55" s="203">
        <v>118085.03</v>
      </c>
      <c r="K55" s="276">
        <v>138059.79999999987</v>
      </c>
      <c r="L55" s="276">
        <v>116199.34999999993</v>
      </c>
      <c r="M55" s="3">
        <v>158667.07999999999</v>
      </c>
      <c r="N55" s="67">
        <f t="shared" si="153"/>
        <v>0.3654730426633202</v>
      </c>
      <c r="P55" s="134" t="s">
        <v>81</v>
      </c>
      <c r="Q55" s="144">
        <v>18200.404999999999</v>
      </c>
      <c r="R55" s="203">
        <v>20446.271000000008</v>
      </c>
      <c r="S55" s="203">
        <v>22726.202999999998</v>
      </c>
      <c r="T55" s="203">
        <v>24859.089999999986</v>
      </c>
      <c r="U55" s="203">
        <v>23995.31</v>
      </c>
      <c r="V55" s="203">
        <v>23727.782000000003</v>
      </c>
      <c r="W55" s="203">
        <v>22966.652000000002</v>
      </c>
      <c r="X55" s="203">
        <v>30743.068000000036</v>
      </c>
      <c r="Y55" s="203">
        <v>29718.337</v>
      </c>
      <c r="Z55" s="203">
        <v>31960.788000000026</v>
      </c>
      <c r="AA55" s="203">
        <v>29316.248000000014</v>
      </c>
      <c r="AB55" s="3">
        <v>42079.479000000065</v>
      </c>
      <c r="AC55" s="67">
        <f t="shared" si="154"/>
        <v>0.4353637273091715</v>
      </c>
      <c r="AE55" s="262">
        <f t="shared" si="140"/>
        <v>1.7520340711061637</v>
      </c>
      <c r="AF55" s="206">
        <f t="shared" si="141"/>
        <v>1.7517428736684229</v>
      </c>
      <c r="AG55" s="206">
        <f t="shared" si="142"/>
        <v>1.726322321385233</v>
      </c>
      <c r="AH55" s="206">
        <f t="shared" si="143"/>
        <v>2.0015272066699175</v>
      </c>
      <c r="AI55" s="206">
        <f t="shared" si="144"/>
        <v>2.0864842867894087</v>
      </c>
      <c r="AJ55" s="206">
        <f t="shared" si="145"/>
        <v>2.3291488172697856</v>
      </c>
      <c r="AK55" s="206">
        <f t="shared" si="146"/>
        <v>2.331685483786639</v>
      </c>
      <c r="AL55" s="206">
        <f t="shared" si="147"/>
        <v>2.4456093561553693</v>
      </c>
      <c r="AM55" s="206">
        <f t="shared" si="148"/>
        <v>2.5166896261109475</v>
      </c>
      <c r="AN55" s="206">
        <f t="shared" si="149"/>
        <v>2.3149959655163963</v>
      </c>
      <c r="AO55" s="206">
        <f t="shared" si="150"/>
        <v>2.5229270215366979</v>
      </c>
      <c r="AP55" s="206">
        <f t="shared" ref="AP55" si="157">(AB55/M55)*10</f>
        <v>2.6520610954711001</v>
      </c>
      <c r="AQ55" s="67">
        <f t="shared" si="152"/>
        <v>5.1184228807279387E-2</v>
      </c>
      <c r="AT55" s="135"/>
    </row>
    <row r="56" spans="1:46" ht="20.100000000000001" customHeight="1" x14ac:dyDescent="0.25">
      <c r="A56" s="148" t="s">
        <v>82</v>
      </c>
      <c r="B56" s="144">
        <v>80469.45</v>
      </c>
      <c r="C56" s="203">
        <v>123040.03000000013</v>
      </c>
      <c r="D56" s="203">
        <v>125120.51999999996</v>
      </c>
      <c r="E56" s="203">
        <v>89935.11</v>
      </c>
      <c r="F56" s="203">
        <v>114563.67999999995</v>
      </c>
      <c r="G56" s="203">
        <v>112203.61000000006</v>
      </c>
      <c r="H56" s="203">
        <v>84181.98000000001</v>
      </c>
      <c r="I56" s="203">
        <v>122243.79999999989</v>
      </c>
      <c r="J56" s="203">
        <v>107462.64</v>
      </c>
      <c r="K56" s="276">
        <v>99905.849999999889</v>
      </c>
      <c r="L56" s="276">
        <v>139118.62</v>
      </c>
      <c r="M56" s="3">
        <v>144016.08999999991</v>
      </c>
      <c r="N56" s="67">
        <f t="shared" si="153"/>
        <v>3.5203555066891219E-2</v>
      </c>
      <c r="P56" s="134" t="s">
        <v>82</v>
      </c>
      <c r="Q56" s="144">
        <v>17415.862000000005</v>
      </c>
      <c r="R56" s="203">
        <v>20004.232999999982</v>
      </c>
      <c r="S56" s="203">
        <v>23077.424999999992</v>
      </c>
      <c r="T56" s="203">
        <v>20396.612000000005</v>
      </c>
      <c r="U56" s="203">
        <v>22655.134000000016</v>
      </c>
      <c r="V56" s="203">
        <v>25022.574999999983</v>
      </c>
      <c r="W56" s="203">
        <v>20750.199000000015</v>
      </c>
      <c r="X56" s="203">
        <v>28108.851999999995</v>
      </c>
      <c r="Y56" s="203">
        <v>27267.624</v>
      </c>
      <c r="Z56" s="203">
        <v>25611.110000000004</v>
      </c>
      <c r="AA56" s="203">
        <v>32107.318000000014</v>
      </c>
      <c r="AB56" s="3">
        <v>37855.697000000022</v>
      </c>
      <c r="AC56" s="67">
        <f t="shared" si="154"/>
        <v>0.17903641157445807</v>
      </c>
      <c r="AE56" s="262">
        <f t="shared" si="140"/>
        <v>2.1642824699311363</v>
      </c>
      <c r="AF56" s="206">
        <f t="shared" si="141"/>
        <v>1.6258312843389231</v>
      </c>
      <c r="AG56" s="206">
        <f t="shared" si="142"/>
        <v>1.8444156881700937</v>
      </c>
      <c r="AH56" s="206">
        <f t="shared" si="143"/>
        <v>2.2679253964330508</v>
      </c>
      <c r="AI56" s="206">
        <f t="shared" si="144"/>
        <v>1.9775145141985686</v>
      </c>
      <c r="AJ56" s="206">
        <f t="shared" si="145"/>
        <v>2.2301042720461464</v>
      </c>
      <c r="AK56" s="206">
        <f t="shared" si="146"/>
        <v>2.4649217088977964</v>
      </c>
      <c r="AL56" s="206">
        <f t="shared" si="147"/>
        <v>2.2994092133916011</v>
      </c>
      <c r="AM56" s="206">
        <f t="shared" si="148"/>
        <v>2.5374049995421668</v>
      </c>
      <c r="AN56" s="206">
        <f t="shared" si="149"/>
        <v>2.5635245583717103</v>
      </c>
      <c r="AO56" s="206">
        <f t="shared" si="150"/>
        <v>2.3079094660369699</v>
      </c>
      <c r="AP56" s="206">
        <f t="shared" ref="AP56" si="158">(AB56/M56)*10</f>
        <v>2.6285741405699907</v>
      </c>
      <c r="AQ56" s="67">
        <f t="shared" si="152"/>
        <v>0.13894161762057791</v>
      </c>
      <c r="AT56" s="135"/>
    </row>
    <row r="57" spans="1:46" ht="20.100000000000001" customHeight="1" x14ac:dyDescent="0.25">
      <c r="A57" s="148" t="s">
        <v>83</v>
      </c>
      <c r="B57" s="144">
        <v>121245.22000000007</v>
      </c>
      <c r="C57" s="203">
        <v>148123.03999999998</v>
      </c>
      <c r="D57" s="203">
        <v>145034.51999999987</v>
      </c>
      <c r="E57" s="203">
        <v>118029.58</v>
      </c>
      <c r="F57" s="203">
        <v>152352.9499999999</v>
      </c>
      <c r="G57" s="203">
        <v>143202.34999999995</v>
      </c>
      <c r="H57" s="203">
        <v>113759.98999999999</v>
      </c>
      <c r="I57" s="203">
        <v>109766.18999999993</v>
      </c>
      <c r="J57" s="203">
        <v>119696.71</v>
      </c>
      <c r="K57" s="276">
        <v>134141.46999999994</v>
      </c>
      <c r="L57" s="276">
        <v>184285.91999999995</v>
      </c>
      <c r="M57" s="3">
        <v>166091.8900000001</v>
      </c>
      <c r="N57" s="67">
        <f t="shared" si="153"/>
        <v>-9.8727184366553117E-2</v>
      </c>
      <c r="P57" s="134" t="s">
        <v>83</v>
      </c>
      <c r="Q57" s="144">
        <v>21585.097000000031</v>
      </c>
      <c r="R57" s="203">
        <v>27388.943999999978</v>
      </c>
      <c r="S57" s="203">
        <v>30041.980000000014</v>
      </c>
      <c r="T57" s="203">
        <v>31158.237999999987</v>
      </c>
      <c r="U57" s="203">
        <v>32854.051000000014</v>
      </c>
      <c r="V57" s="203">
        <v>32382.404999999973</v>
      </c>
      <c r="W57" s="203">
        <v>26168.737000000016</v>
      </c>
      <c r="X57" s="203">
        <v>29583.368000000006</v>
      </c>
      <c r="Y57" s="203">
        <v>33476.61</v>
      </c>
      <c r="Z57" s="203">
        <v>36683.536999999989</v>
      </c>
      <c r="AA57" s="203">
        <v>47305.887999999963</v>
      </c>
      <c r="AB57" s="3">
        <v>47714.083000000021</v>
      </c>
      <c r="AC57" s="67">
        <f t="shared" si="154"/>
        <v>8.6288412977272144E-3</v>
      </c>
      <c r="AE57" s="262">
        <f t="shared" si="140"/>
        <v>1.78028436914874</v>
      </c>
      <c r="AF57" s="206">
        <f t="shared" si="141"/>
        <v>1.8490670998920886</v>
      </c>
      <c r="AG57" s="206">
        <f t="shared" si="142"/>
        <v>2.0713675613226452</v>
      </c>
      <c r="AH57" s="206">
        <f t="shared" si="143"/>
        <v>2.6398668876056313</v>
      </c>
      <c r="AI57" s="206">
        <f t="shared" si="144"/>
        <v>2.1564433770399614</v>
      </c>
      <c r="AJ57" s="206">
        <f t="shared" si="145"/>
        <v>2.2613040218962874</v>
      </c>
      <c r="AK57" s="206">
        <f t="shared" si="146"/>
        <v>2.3003462816760107</v>
      </c>
      <c r="AL57" s="206">
        <f t="shared" si="147"/>
        <v>2.695125703096739</v>
      </c>
      <c r="AM57" s="206">
        <f t="shared" si="148"/>
        <v>2.7967861439132284</v>
      </c>
      <c r="AN57" s="206">
        <f t="shared" si="149"/>
        <v>2.7346902490333531</v>
      </c>
      <c r="AO57" s="206">
        <f t="shared" si="150"/>
        <v>2.5669833050728985</v>
      </c>
      <c r="AP57" s="206">
        <f t="shared" ref="AP57:AP58" si="159">(AB57/M57)*10</f>
        <v>2.8727521253445905</v>
      </c>
      <c r="AQ57" s="67">
        <f t="shared" ref="AQ57:AQ58" si="160">IF(AP57="","",(AP57-AO57)/AO57)</f>
        <v>0.11911601437665313</v>
      </c>
      <c r="AT57" s="135"/>
    </row>
    <row r="58" spans="1:46" ht="20.100000000000001" customHeight="1" x14ac:dyDescent="0.25">
      <c r="A58" s="148" t="s">
        <v>84</v>
      </c>
      <c r="B58" s="144">
        <v>103944.79999999996</v>
      </c>
      <c r="C58" s="203">
        <v>126697.19000000006</v>
      </c>
      <c r="D58" s="203">
        <v>128779.38999999998</v>
      </c>
      <c r="E58" s="203">
        <v>107220.34000000003</v>
      </c>
      <c r="F58" s="203">
        <v>93191.830000000045</v>
      </c>
      <c r="G58" s="203">
        <v>109094.74000000005</v>
      </c>
      <c r="H58" s="203">
        <v>96182.719999999987</v>
      </c>
      <c r="I58" s="203">
        <v>105906.66999999993</v>
      </c>
      <c r="J58" s="203">
        <v>100874.44</v>
      </c>
      <c r="K58" s="276">
        <v>95104.369999999879</v>
      </c>
      <c r="L58" s="276">
        <v>125189.41999999997</v>
      </c>
      <c r="M58" s="3">
        <v>143824.02999999988</v>
      </c>
      <c r="N58" s="67">
        <f t="shared" si="153"/>
        <v>0.14885131666877216</v>
      </c>
      <c r="P58" s="134" t="s">
        <v>84</v>
      </c>
      <c r="Q58" s="144">
        <v>17333.093000000012</v>
      </c>
      <c r="R58" s="203">
        <v>19429.269</v>
      </c>
      <c r="S58" s="203">
        <v>22173.393</v>
      </c>
      <c r="T58" s="203">
        <v>23485.576000000015</v>
      </c>
      <c r="U58" s="203">
        <v>20594.052000000025</v>
      </c>
      <c r="V58" s="203">
        <v>21320.543000000012</v>
      </c>
      <c r="W58" s="203">
        <v>22518.471000000009</v>
      </c>
      <c r="X58" s="203">
        <v>23832.374000000018</v>
      </c>
      <c r="Y58" s="203">
        <v>25445.677</v>
      </c>
      <c r="Z58" s="203">
        <v>24566.240999999998</v>
      </c>
      <c r="AA58" s="203">
        <v>31984.679000000007</v>
      </c>
      <c r="AB58" s="3">
        <v>35341.511999999995</v>
      </c>
      <c r="AC58" s="67">
        <f t="shared" si="154"/>
        <v>0.10495127995500556</v>
      </c>
      <c r="AE58" s="262">
        <f t="shared" si="140"/>
        <v>1.6675286305808483</v>
      </c>
      <c r="AF58" s="206">
        <f t="shared" si="141"/>
        <v>1.5335201199016324</v>
      </c>
      <c r="AG58" s="206">
        <f t="shared" si="142"/>
        <v>1.7218122402971472</v>
      </c>
      <c r="AH58" s="206">
        <f t="shared" si="143"/>
        <v>2.1904030522566904</v>
      </c>
      <c r="AI58" s="206">
        <f t="shared" si="144"/>
        <v>2.2098559498187784</v>
      </c>
      <c r="AJ58" s="206">
        <f t="shared" si="145"/>
        <v>1.9543144793232015</v>
      </c>
      <c r="AK58" s="206">
        <f t="shared" si="146"/>
        <v>2.3412179443459293</v>
      </c>
      <c r="AL58" s="206">
        <f t="shared" si="147"/>
        <v>2.250318511572504</v>
      </c>
      <c r="AM58" s="206">
        <f t="shared" si="148"/>
        <v>2.5225098647387783</v>
      </c>
      <c r="AN58" s="206">
        <f t="shared" si="149"/>
        <v>2.5830822495328061</v>
      </c>
      <c r="AO58" s="206">
        <f t="shared" si="150"/>
        <v>2.5549027226102665</v>
      </c>
      <c r="AP58" s="206">
        <f t="shared" si="159"/>
        <v>2.4572744902225327</v>
      </c>
      <c r="AQ58" s="67">
        <f t="shared" si="160"/>
        <v>-3.8212113331653572E-2</v>
      </c>
      <c r="AT58" s="135"/>
    </row>
    <row r="59" spans="1:46" ht="20.100000000000001" customHeight="1" x14ac:dyDescent="0.25">
      <c r="A59" s="148" t="s">
        <v>85</v>
      </c>
      <c r="B59" s="144">
        <v>137727.64000000004</v>
      </c>
      <c r="C59" s="203">
        <v>135396.7600000001</v>
      </c>
      <c r="D59" s="203">
        <v>128850.10999999991</v>
      </c>
      <c r="E59" s="203">
        <v>149577.98000000007</v>
      </c>
      <c r="F59" s="203">
        <v>166278.61999999994</v>
      </c>
      <c r="G59" s="203">
        <v>139990.40999999989</v>
      </c>
      <c r="H59" s="203">
        <v>114966.93999999992</v>
      </c>
      <c r="I59" s="203">
        <v>120221.59999999985</v>
      </c>
      <c r="J59" s="203">
        <v>102458.58</v>
      </c>
      <c r="K59" s="276">
        <v>130379.02000000002</v>
      </c>
      <c r="L59" s="276">
        <v>176086.64999999994</v>
      </c>
      <c r="M59" s="3">
        <v>153136.61999999991</v>
      </c>
      <c r="N59" s="67">
        <f t="shared" si="153"/>
        <v>-0.13033373058093861</v>
      </c>
      <c r="P59" s="134" t="s">
        <v>85</v>
      </c>
      <c r="Q59" s="144">
        <v>27788.44999999999</v>
      </c>
      <c r="R59" s="203">
        <v>28869.683000000026</v>
      </c>
      <c r="S59" s="203">
        <v>26669.555999999982</v>
      </c>
      <c r="T59" s="203">
        <v>36191.052999999971</v>
      </c>
      <c r="U59" s="203">
        <v>36827.313000000016</v>
      </c>
      <c r="V59" s="203">
        <v>34137.561000000023</v>
      </c>
      <c r="W59" s="203">
        <v>30078.559999999987</v>
      </c>
      <c r="X59" s="203">
        <v>32961.33</v>
      </c>
      <c r="Y59" s="203">
        <v>30391.468000000001</v>
      </c>
      <c r="Z59" s="203">
        <v>34622.571999999993</v>
      </c>
      <c r="AA59" s="203">
        <v>49065.408999999978</v>
      </c>
      <c r="AB59" s="3">
        <v>50593.364999999976</v>
      </c>
      <c r="AC59" s="67">
        <f t="shared" si="154"/>
        <v>3.114120581365171E-2</v>
      </c>
      <c r="AE59" s="262">
        <f t="shared" si="140"/>
        <v>2.0176378539558204</v>
      </c>
      <c r="AF59" s="206">
        <f t="shared" si="141"/>
        <v>2.1322284964573752</v>
      </c>
      <c r="AG59" s="206">
        <f t="shared" si="142"/>
        <v>2.0698124355501131</v>
      </c>
      <c r="AH59" s="206">
        <f t="shared" si="143"/>
        <v>2.4195441735474672</v>
      </c>
      <c r="AI59" s="206">
        <f t="shared" si="144"/>
        <v>2.2147954439362096</v>
      </c>
      <c r="AJ59" s="206">
        <f t="shared" si="145"/>
        <v>2.4385642559372496</v>
      </c>
      <c r="AK59" s="206">
        <f t="shared" si="146"/>
        <v>2.6162790798815738</v>
      </c>
      <c r="AL59" s="206">
        <f t="shared" si="147"/>
        <v>2.741714467283753</v>
      </c>
      <c r="AM59" s="206">
        <f t="shared" si="148"/>
        <v>2.9662199105238427</v>
      </c>
      <c r="AN59" s="206">
        <f t="shared" si="149"/>
        <v>2.6555324622013563</v>
      </c>
      <c r="AO59" s="206">
        <f t="shared" si="150"/>
        <v>2.7864354850296715</v>
      </c>
      <c r="AP59" s="206">
        <f t="shared" ref="AP59" si="161">(AB59/M59)*10</f>
        <v>3.3038057781345835</v>
      </c>
      <c r="AQ59" s="67">
        <f t="shared" ref="AQ59" si="162">IF(AP59="","",(AP59-AO59)/AO59)</f>
        <v>0.1856745996397626</v>
      </c>
      <c r="AT59" s="135"/>
    </row>
    <row r="60" spans="1:46" ht="20.100000000000001" customHeight="1" x14ac:dyDescent="0.25">
      <c r="A60" s="148" t="s">
        <v>86</v>
      </c>
      <c r="B60" s="144">
        <v>96321.399999999951</v>
      </c>
      <c r="C60" s="203">
        <v>139396.15999999995</v>
      </c>
      <c r="D60" s="203">
        <v>143871.70000000001</v>
      </c>
      <c r="E60" s="203">
        <v>165296.83000000013</v>
      </c>
      <c r="F60" s="203">
        <v>162972.80000000025</v>
      </c>
      <c r="G60" s="203">
        <v>134613.07000000015</v>
      </c>
      <c r="H60" s="203">
        <v>111063.55999999998</v>
      </c>
      <c r="I60" s="203">
        <v>140311.11000000004</v>
      </c>
      <c r="J60" s="203">
        <v>124944.51</v>
      </c>
      <c r="K60" s="276">
        <v>160061.01999999993</v>
      </c>
      <c r="L60" s="276">
        <v>197211.97000000029</v>
      </c>
      <c r="M60" s="3"/>
      <c r="N60" s="67" t="str">
        <f t="shared" si="153"/>
        <v/>
      </c>
      <c r="P60" s="134" t="s">
        <v>86</v>
      </c>
      <c r="Q60" s="144">
        <v>22777.257000000005</v>
      </c>
      <c r="R60" s="203">
        <v>31524.350999999995</v>
      </c>
      <c r="S60" s="203">
        <v>36803.372000000003</v>
      </c>
      <c r="T60" s="203">
        <v>39015.558000000005</v>
      </c>
      <c r="U60" s="203">
        <v>41900.000000000029</v>
      </c>
      <c r="V60" s="203">
        <v>32669.316000000006</v>
      </c>
      <c r="W60" s="203">
        <v>30619.310999999994</v>
      </c>
      <c r="X60" s="203">
        <v>36041.668000000012</v>
      </c>
      <c r="Y60" s="203">
        <v>37442.144</v>
      </c>
      <c r="Z60" s="203">
        <v>42329.99000000002</v>
      </c>
      <c r="AA60" s="203">
        <v>56468.25799999998</v>
      </c>
      <c r="AB60" s="3"/>
      <c r="AC60" s="67" t="str">
        <f t="shared" si="154"/>
        <v/>
      </c>
      <c r="AE60" s="262">
        <f t="shared" si="140"/>
        <v>2.3647140718469641</v>
      </c>
      <c r="AF60" s="206">
        <f t="shared" si="141"/>
        <v>2.2614935016861302</v>
      </c>
      <c r="AG60" s="206">
        <f t="shared" si="142"/>
        <v>2.5580688905462297</v>
      </c>
      <c r="AH60" s="206">
        <f t="shared" si="143"/>
        <v>2.3603331049966276</v>
      </c>
      <c r="AI60" s="206">
        <f t="shared" si="144"/>
        <v>2.5709811698639262</v>
      </c>
      <c r="AJ60" s="206">
        <f t="shared" si="145"/>
        <v>2.426905203187177</v>
      </c>
      <c r="AK60" s="206">
        <f t="shared" si="146"/>
        <v>2.7569178405590455</v>
      </c>
      <c r="AL60" s="206">
        <f t="shared" si="147"/>
        <v>2.568696662723287</v>
      </c>
      <c r="AM60" s="206">
        <f t="shared" si="148"/>
        <v>2.9967018158701015</v>
      </c>
      <c r="AN60" s="206">
        <f t="shared" si="149"/>
        <v>2.6446157846551293</v>
      </c>
      <c r="AO60" s="206">
        <f t="shared" si="150"/>
        <v>2.8633281235413803</v>
      </c>
      <c r="AP60" s="206"/>
      <c r="AQ60" s="67"/>
      <c r="AT60" s="135"/>
    </row>
    <row r="61" spans="1:46" ht="20.100000000000001" customHeight="1" x14ac:dyDescent="0.25">
      <c r="A61" s="148" t="s">
        <v>87</v>
      </c>
      <c r="B61" s="144">
        <v>128709.03000000012</v>
      </c>
      <c r="C61" s="203">
        <v>150076.9599999999</v>
      </c>
      <c r="D61" s="203">
        <v>143385.01999999976</v>
      </c>
      <c r="E61" s="203">
        <v>130629.12999999999</v>
      </c>
      <c r="F61" s="203">
        <v>133047.13999999996</v>
      </c>
      <c r="G61" s="203">
        <v>119520.93999999986</v>
      </c>
      <c r="H61" s="203">
        <v>122238.15999999995</v>
      </c>
      <c r="I61" s="203">
        <v>104404.10999999999</v>
      </c>
      <c r="J61" s="203">
        <v>112380.65</v>
      </c>
      <c r="K61" s="276">
        <v>122802.49999999997</v>
      </c>
      <c r="L61" s="276">
        <v>177093.93000000008</v>
      </c>
      <c r="M61" s="3"/>
      <c r="N61" s="67" t="str">
        <f t="shared" si="153"/>
        <v/>
      </c>
      <c r="P61" s="134" t="s">
        <v>87</v>
      </c>
      <c r="Q61" s="144">
        <v>25464.052000000007</v>
      </c>
      <c r="R61" s="203">
        <v>29523.48000000001</v>
      </c>
      <c r="S61" s="203">
        <v>31498.723000000002</v>
      </c>
      <c r="T61" s="203">
        <v>30997.326000000052</v>
      </c>
      <c r="U61" s="203">
        <v>32940.034999999967</v>
      </c>
      <c r="V61" s="203">
        <v>29831.125000000007</v>
      </c>
      <c r="W61" s="203">
        <v>34519.751000000018</v>
      </c>
      <c r="X61" s="203">
        <v>30903.571</v>
      </c>
      <c r="Y61" s="203">
        <v>32156.462</v>
      </c>
      <c r="Z61" s="203">
        <v>33336.43499999999</v>
      </c>
      <c r="AA61" s="203">
        <v>49473.65400000001</v>
      </c>
      <c r="AB61" s="3"/>
      <c r="AC61" s="67" t="str">
        <f t="shared" si="154"/>
        <v/>
      </c>
      <c r="AE61" s="262">
        <f t="shared" ref="AE61:AF67" si="163">(Q61/B61)*10</f>
        <v>1.9784200067392308</v>
      </c>
      <c r="AF61" s="206">
        <f t="shared" si="163"/>
        <v>1.9672226836151285</v>
      </c>
      <c r="AG61" s="206">
        <f t="shared" ref="AG61:AL63" si="164">IF(S61="","",(S61/D61)*10)</f>
        <v>2.1967931517532344</v>
      </c>
      <c r="AH61" s="206">
        <f t="shared" si="164"/>
        <v>2.3729260081576027</v>
      </c>
      <c r="AI61" s="206">
        <f t="shared" si="164"/>
        <v>2.4758168420606395</v>
      </c>
      <c r="AJ61" s="206">
        <f t="shared" si="164"/>
        <v>2.4958910965727048</v>
      </c>
      <c r="AK61" s="206">
        <f t="shared" si="164"/>
        <v>2.8239750172941114</v>
      </c>
      <c r="AL61" s="206">
        <f t="shared" si="164"/>
        <v>2.95999563618712</v>
      </c>
      <c r="AM61" s="206">
        <f t="shared" ref="AM61:AP63" si="165">IF(Y61="","",(Y61/J61)*10)</f>
        <v>2.8613877922934243</v>
      </c>
      <c r="AN61" s="206">
        <f t="shared" si="165"/>
        <v>2.7146381384743794</v>
      </c>
      <c r="AO61" s="206">
        <f t="shared" si="165"/>
        <v>2.7936391721613489</v>
      </c>
      <c r="AP61" s="206" t="str">
        <f t="shared" si="165"/>
        <v/>
      </c>
      <c r="AQ61" s="67"/>
      <c r="AT61" s="135"/>
    </row>
    <row r="62" spans="1:46" ht="20.100000000000001" customHeight="1" thickBot="1" x14ac:dyDescent="0.3">
      <c r="A62" s="149" t="s">
        <v>88</v>
      </c>
      <c r="B62" s="260">
        <v>76422.39</v>
      </c>
      <c r="C62" s="204">
        <v>98632.750000000015</v>
      </c>
      <c r="D62" s="204">
        <v>93700.91999999994</v>
      </c>
      <c r="E62" s="204">
        <v>82943.079999999973</v>
      </c>
      <c r="F62" s="204">
        <v>100845.22000000002</v>
      </c>
      <c r="G62" s="204">
        <v>82769.729999999952</v>
      </c>
      <c r="H62" s="204">
        <v>78072.589999999866</v>
      </c>
      <c r="I62" s="204">
        <v>92901.83</v>
      </c>
      <c r="J62" s="204">
        <v>77572.28</v>
      </c>
      <c r="K62" s="277">
        <v>90006.149999999892</v>
      </c>
      <c r="L62" s="277">
        <v>119138.44999999979</v>
      </c>
      <c r="M62" s="150"/>
      <c r="N62" s="67" t="str">
        <f t="shared" si="153"/>
        <v/>
      </c>
      <c r="P62" s="136" t="s">
        <v>88</v>
      </c>
      <c r="Q62" s="260">
        <v>15596.707000000013</v>
      </c>
      <c r="R62" s="204">
        <v>18332.828999999987</v>
      </c>
      <c r="S62" s="204">
        <v>21648.361999999994</v>
      </c>
      <c r="T62" s="204">
        <v>20693.550999999999</v>
      </c>
      <c r="U62" s="204">
        <v>23770.443999999989</v>
      </c>
      <c r="V62" s="204">
        <v>22065.902999999984</v>
      </c>
      <c r="W62" s="204">
        <v>24906.423000000003</v>
      </c>
      <c r="X62" s="204">
        <v>28016.947000000004</v>
      </c>
      <c r="Y62" s="204">
        <v>26292.933000000001</v>
      </c>
      <c r="Z62" s="204">
        <v>27722.498999999978</v>
      </c>
      <c r="AA62" s="204">
        <v>34797.590000000011</v>
      </c>
      <c r="AB62" s="150"/>
      <c r="AC62" s="67" t="str">
        <f t="shared" si="154"/>
        <v/>
      </c>
      <c r="AE62" s="262">
        <f t="shared" si="163"/>
        <v>2.0408556968710365</v>
      </c>
      <c r="AF62" s="206">
        <f t="shared" si="163"/>
        <v>1.8586959199657298</v>
      </c>
      <c r="AG62" s="206">
        <f t="shared" si="164"/>
        <v>2.3103681372605527</v>
      </c>
      <c r="AH62" s="206">
        <f t="shared" si="164"/>
        <v>2.494909882777443</v>
      </c>
      <c r="AI62" s="206">
        <f t="shared" si="164"/>
        <v>2.357121537342076</v>
      </c>
      <c r="AJ62" s="206">
        <f t="shared" si="164"/>
        <v>2.6659387435479127</v>
      </c>
      <c r="AK62" s="206">
        <f t="shared" si="164"/>
        <v>3.190162257970441</v>
      </c>
      <c r="AL62" s="206">
        <f t="shared" si="164"/>
        <v>3.0157583548138938</v>
      </c>
      <c r="AM62" s="206">
        <f t="shared" si="165"/>
        <v>3.3894753383554024</v>
      </c>
      <c r="AN62" s="206">
        <f t="shared" si="165"/>
        <v>3.080067195408315</v>
      </c>
      <c r="AO62" s="206">
        <f t="shared" si="165"/>
        <v>2.9207690716137464</v>
      </c>
      <c r="AP62" s="206" t="str">
        <f t="shared" si="165"/>
        <v/>
      </c>
      <c r="AQ62" s="67" t="str">
        <f t="shared" ref="AQ62:AQ67" si="166">IF(AP62="","",(AP62-AO62)/AO62)</f>
        <v/>
      </c>
      <c r="AT62" s="135"/>
    </row>
    <row r="63" spans="1:46" ht="20.100000000000001" customHeight="1" thickBot="1" x14ac:dyDescent="0.3">
      <c r="A63" s="42" t="str">
        <f>A19</f>
        <v>jan-set</v>
      </c>
      <c r="B63" s="222">
        <f>SUM(B51:B59)</f>
        <v>868041.74000000011</v>
      </c>
      <c r="C63" s="223">
        <f t="shared" ref="C63:M63" si="167">SUM(C51:C59)</f>
        <v>1008671.9600000004</v>
      </c>
      <c r="D63" s="223">
        <f t="shared" si="167"/>
        <v>1115049.6899999997</v>
      </c>
      <c r="E63" s="223">
        <f t="shared" si="167"/>
        <v>1023694.34</v>
      </c>
      <c r="F63" s="223">
        <f t="shared" si="167"/>
        <v>1054812.4299999995</v>
      </c>
      <c r="G63" s="223">
        <f t="shared" si="167"/>
        <v>1058762.8700000001</v>
      </c>
      <c r="H63" s="223">
        <f t="shared" si="167"/>
        <v>821345.09999999963</v>
      </c>
      <c r="I63" s="223">
        <f t="shared" si="167"/>
        <v>965322.82999999938</v>
      </c>
      <c r="J63" s="223">
        <f t="shared" si="167"/>
        <v>955566.96000000008</v>
      </c>
      <c r="K63" s="223">
        <f t="shared" si="167"/>
        <v>1022370.3299999993</v>
      </c>
      <c r="L63" s="223">
        <f t="shared" si="167"/>
        <v>1246192.3799999994</v>
      </c>
      <c r="M63" s="224">
        <f t="shared" si="167"/>
        <v>1325325.7699999993</v>
      </c>
      <c r="N63" s="76">
        <f t="shared" si="153"/>
        <v>6.3500139520994286E-2</v>
      </c>
      <c r="P63" s="134"/>
      <c r="Q63" s="222">
        <f>SUM(Q51:Q59)</f>
        <v>164385.53700000004</v>
      </c>
      <c r="R63" s="223">
        <f t="shared" ref="R63:AB63" si="168">SUM(R51:R59)</f>
        <v>186550.02799999999</v>
      </c>
      <c r="S63" s="223">
        <f t="shared" si="168"/>
        <v>207491.28400000001</v>
      </c>
      <c r="T63" s="223">
        <f t="shared" si="168"/>
        <v>222489.07299999992</v>
      </c>
      <c r="U63" s="223">
        <f t="shared" si="168"/>
        <v>220721.15500000009</v>
      </c>
      <c r="V63" s="223">
        <f t="shared" si="168"/>
        <v>229080.16999999995</v>
      </c>
      <c r="W63" s="223">
        <f t="shared" si="168"/>
        <v>202663.33900000007</v>
      </c>
      <c r="X63" s="223">
        <f t="shared" si="168"/>
        <v>240714.36200000002</v>
      </c>
      <c r="Y63" s="223">
        <f t="shared" si="168"/>
        <v>250247.90300000002</v>
      </c>
      <c r="Z63" s="223">
        <f t="shared" si="168"/>
        <v>261083.46200000006</v>
      </c>
      <c r="AA63" s="223">
        <f t="shared" si="168"/>
        <v>321496.03200000006</v>
      </c>
      <c r="AB63" s="224">
        <f t="shared" si="168"/>
        <v>362113.46200000006</v>
      </c>
      <c r="AC63" s="72">
        <f t="shared" si="154"/>
        <v>0.12633882212269415</v>
      </c>
      <c r="AE63" s="263">
        <f t="shared" si="163"/>
        <v>1.8937515262802918</v>
      </c>
      <c r="AF63" s="228">
        <f t="shared" si="163"/>
        <v>1.849461821066186</v>
      </c>
      <c r="AG63" s="228">
        <f t="shared" si="164"/>
        <v>1.8608254489537599</v>
      </c>
      <c r="AH63" s="228">
        <f t="shared" si="164"/>
        <v>2.1733936030163061</v>
      </c>
      <c r="AI63" s="228">
        <f t="shared" si="164"/>
        <v>2.0925156807262897</v>
      </c>
      <c r="AJ63" s="228">
        <f t="shared" si="164"/>
        <v>2.1636588937048757</v>
      </c>
      <c r="AK63" s="228">
        <f t="shared" si="164"/>
        <v>2.4674566025900706</v>
      </c>
      <c r="AL63" s="228">
        <f t="shared" si="164"/>
        <v>2.4936151359851313</v>
      </c>
      <c r="AM63" s="228">
        <f t="shared" si="165"/>
        <v>2.6188421479118533</v>
      </c>
      <c r="AN63" s="228">
        <f t="shared" si="165"/>
        <v>2.5537073439914892</v>
      </c>
      <c r="AO63" s="228">
        <f t="shared" si="165"/>
        <v>2.5798266556564902</v>
      </c>
      <c r="AP63" s="228">
        <f t="shared" si="165"/>
        <v>2.7322600238883172</v>
      </c>
      <c r="AQ63" s="76">
        <f t="shared" si="166"/>
        <v>5.9086670764333681E-2</v>
      </c>
      <c r="AT63" s="135"/>
    </row>
    <row r="64" spans="1:46" ht="20.100000000000001" customHeight="1" x14ac:dyDescent="0.25">
      <c r="A64" s="148" t="s">
        <v>89</v>
      </c>
      <c r="B64" s="144">
        <f>SUM(B51:B53)</f>
        <v>234491.43</v>
      </c>
      <c r="C64" s="203">
        <f>SUM(C51:C53)</f>
        <v>268123.53000000009</v>
      </c>
      <c r="D64" s="203">
        <f>SUM(D51:D53)</f>
        <v>341123.42000000004</v>
      </c>
      <c r="E64" s="203">
        <f t="shared" ref="E64:F64" si="169">SUM(E51:E53)</f>
        <v>307586.39999999991</v>
      </c>
      <c r="F64" s="203">
        <f t="shared" si="169"/>
        <v>312002.81999999983</v>
      </c>
      <c r="G64" s="203">
        <f t="shared" ref="G64:H64" si="170">SUM(G51:G53)</f>
        <v>314085.74999999994</v>
      </c>
      <c r="H64" s="203">
        <f t="shared" si="170"/>
        <v>225185.55999999994</v>
      </c>
      <c r="I64" s="203">
        <f t="shared" ref="I64:M66" si="171">SUM(I51:I53)</f>
        <v>291368.51999999996</v>
      </c>
      <c r="J64" s="203">
        <f t="shared" si="171"/>
        <v>290915.21000000002</v>
      </c>
      <c r="K64" s="203">
        <f t="shared" ref="K64" si="172">SUM(K51:K53)</f>
        <v>314581.43999999971</v>
      </c>
      <c r="L64" s="203">
        <f t="shared" si="171"/>
        <v>387624.21999999962</v>
      </c>
      <c r="M64" s="203">
        <f t="shared" si="171"/>
        <v>406750.85999999975</v>
      </c>
      <c r="N64" s="76">
        <f t="shared" si="153"/>
        <v>4.9343253112512288E-2</v>
      </c>
      <c r="P64" s="133" t="s">
        <v>89</v>
      </c>
      <c r="Q64" s="144">
        <f>SUM(Q51:Q53)</f>
        <v>45609.39</v>
      </c>
      <c r="R64" s="203">
        <f>SUM(R51:R53)</f>
        <v>53062.921000000002</v>
      </c>
      <c r="S64" s="203">
        <f>SUM(S51:S53)</f>
        <v>61321.651000000027</v>
      </c>
      <c r="T64" s="203">
        <f>SUM(T51:T53)</f>
        <v>63351.315999999992</v>
      </c>
      <c r="U64" s="203">
        <f t="shared" ref="U64" si="173">SUM(U51:U53)</f>
        <v>61448.611999999994</v>
      </c>
      <c r="V64" s="203">
        <f t="shared" ref="V64:W64" si="174">SUM(V51:V53)</f>
        <v>65590.697999999975</v>
      </c>
      <c r="W64" s="203">
        <f t="shared" si="174"/>
        <v>58604.442999999985</v>
      </c>
      <c r="X64" s="203">
        <f t="shared" ref="X64" si="175">SUM(X51:X53)</f>
        <v>74095.891999999963</v>
      </c>
      <c r="Y64" s="203">
        <f t="shared" ref="Y64:AA64" si="176">SUM(Y51:Y53)</f>
        <v>76343.599000000002</v>
      </c>
      <c r="Z64" s="203">
        <f t="shared" ref="Z64" si="177">SUM(Z51:Z53)</f>
        <v>80321.476000000039</v>
      </c>
      <c r="AA64" s="203">
        <f t="shared" si="176"/>
        <v>99368.438000000024</v>
      </c>
      <c r="AB64" s="3">
        <f>IF(AB53="","",SUM(AB51:AB53))</f>
        <v>107045.80599999998</v>
      </c>
      <c r="AC64" s="67">
        <f t="shared" si="154"/>
        <v>7.7261635128046957E-2</v>
      </c>
      <c r="AE64" s="261">
        <f t="shared" si="163"/>
        <v>1.9450344091466372</v>
      </c>
      <c r="AF64" s="205">
        <f t="shared" si="163"/>
        <v>1.9790475308153666</v>
      </c>
      <c r="AG64" s="205">
        <f t="shared" ref="AG64:AL66" si="178">(S64/D64)*10</f>
        <v>1.7976382565582869</v>
      </c>
      <c r="AH64" s="205">
        <f t="shared" si="178"/>
        <v>2.0596266935079059</v>
      </c>
      <c r="AI64" s="205">
        <f t="shared" si="178"/>
        <v>1.9694889937212756</v>
      </c>
      <c r="AJ64" s="205">
        <f t="shared" si="178"/>
        <v>2.0883054388809423</v>
      </c>
      <c r="AK64" s="205">
        <f t="shared" si="178"/>
        <v>2.6024956040698171</v>
      </c>
      <c r="AL64" s="205">
        <f t="shared" si="178"/>
        <v>2.5430301118322589</v>
      </c>
      <c r="AM64" s="205">
        <f t="shared" ref="AM64:AP66" si="179">(Y64/J64)*10</f>
        <v>2.6242560160398627</v>
      </c>
      <c r="AN64" s="205">
        <f t="shared" si="179"/>
        <v>2.5532808292822393</v>
      </c>
      <c r="AO64" s="205">
        <f t="shared" si="179"/>
        <v>2.563525003674954</v>
      </c>
      <c r="AP64" s="205">
        <f t="shared" si="179"/>
        <v>2.6317290638303765</v>
      </c>
      <c r="AQ64" s="76">
        <f>IF(AP64="","",(AP64-AO64)/AO64)</f>
        <v>2.6605576328550845E-2</v>
      </c>
    </row>
    <row r="65" spans="1:43" ht="20.100000000000001" customHeight="1" x14ac:dyDescent="0.25">
      <c r="A65" s="148" t="s">
        <v>90</v>
      </c>
      <c r="B65" s="144">
        <f>SUM(B54:B56)</f>
        <v>270632.65000000014</v>
      </c>
      <c r="C65" s="203">
        <f>SUM(C54:C56)</f>
        <v>330331.44000000012</v>
      </c>
      <c r="D65" s="203">
        <f>SUM(D54:D56)</f>
        <v>371262.24999999988</v>
      </c>
      <c r="E65" s="203">
        <f t="shared" ref="E65:F65" si="180">SUM(E54:E56)</f>
        <v>341280.04000000004</v>
      </c>
      <c r="F65" s="203">
        <f t="shared" si="180"/>
        <v>330986.2099999999</v>
      </c>
      <c r="G65" s="203">
        <f t="shared" ref="G65:H65" si="181">SUM(G54:G56)</f>
        <v>352389.62000000011</v>
      </c>
      <c r="H65" s="203">
        <f t="shared" si="181"/>
        <v>271249.88999999984</v>
      </c>
      <c r="I65" s="203">
        <f t="shared" ref="I65:L65" si="182">SUM(I54:I56)</f>
        <v>338059.84999999963</v>
      </c>
      <c r="J65" s="203">
        <f t="shared" si="182"/>
        <v>341622.02</v>
      </c>
      <c r="K65" s="203">
        <f t="shared" ref="K65" si="183">SUM(K54:K56)</f>
        <v>348164.02999999968</v>
      </c>
      <c r="L65" s="203">
        <f t="shared" si="182"/>
        <v>373006.16999999987</v>
      </c>
      <c r="M65" s="203">
        <f t="shared" si="171"/>
        <v>437936.16999999958</v>
      </c>
      <c r="N65" s="67">
        <f t="shared" ref="N65" si="184">IF(M65="","",(M65-L65)/L65)</f>
        <v>0.17407218759946982</v>
      </c>
      <c r="P65" s="134" t="s">
        <v>90</v>
      </c>
      <c r="Q65" s="144">
        <f>SUM(Q54:Q56)</f>
        <v>52069.507000000012</v>
      </c>
      <c r="R65" s="203">
        <f>SUM(R54:R56)</f>
        <v>57799.210999999981</v>
      </c>
      <c r="S65" s="203">
        <f>SUM(S54:S56)</f>
        <v>67284.703999999983</v>
      </c>
      <c r="T65" s="203">
        <f>SUM(T54:T56)</f>
        <v>68302.889999999985</v>
      </c>
      <c r="U65" s="203">
        <f t="shared" ref="U65" si="185">SUM(U54:U56)</f>
        <v>68997.127000000022</v>
      </c>
      <c r="V65" s="203">
        <f t="shared" ref="V65:W65" si="186">SUM(V54:V56)</f>
        <v>75648.96299999996</v>
      </c>
      <c r="W65" s="203">
        <f t="shared" si="186"/>
        <v>65293.128000000026</v>
      </c>
      <c r="X65" s="203">
        <f t="shared" ref="X65" si="187">SUM(X54:X56)</f>
        <v>80241.398000000045</v>
      </c>
      <c r="Y65" s="203">
        <f t="shared" ref="Y65:AA65" si="188">SUM(Y54:Y56)</f>
        <v>84590.548999999999</v>
      </c>
      <c r="Z65" s="203">
        <f t="shared" ref="Z65" si="189">SUM(Z54:Z56)</f>
        <v>84889.636000000028</v>
      </c>
      <c r="AA65" s="203">
        <f t="shared" si="188"/>
        <v>93771.618000000046</v>
      </c>
      <c r="AB65" s="3">
        <f>IF(AB56="","",SUM(AB54:AB56))</f>
        <v>121418.69600000005</v>
      </c>
      <c r="AC65" s="67">
        <f t="shared" si="154"/>
        <v>0.29483417893034536</v>
      </c>
      <c r="AE65" s="262">
        <f t="shared" si="163"/>
        <v>1.9239920608248851</v>
      </c>
      <c r="AF65" s="206">
        <f t="shared" si="163"/>
        <v>1.7497338733485361</v>
      </c>
      <c r="AG65" s="206">
        <f t="shared" si="178"/>
        <v>1.8123227987763368</v>
      </c>
      <c r="AH65" s="206">
        <f t="shared" si="178"/>
        <v>2.0013737105750451</v>
      </c>
      <c r="AI65" s="206">
        <f t="shared" si="178"/>
        <v>2.0845921949437121</v>
      </c>
      <c r="AJ65" s="206">
        <f t="shared" si="178"/>
        <v>2.1467420918924893</v>
      </c>
      <c r="AK65" s="206">
        <f t="shared" si="178"/>
        <v>2.4071209024269122</v>
      </c>
      <c r="AL65" s="206">
        <f t="shared" si="178"/>
        <v>2.3735855648045794</v>
      </c>
      <c r="AM65" s="206">
        <f t="shared" si="179"/>
        <v>2.4761445119960355</v>
      </c>
      <c r="AN65" s="206">
        <f t="shared" si="179"/>
        <v>2.4382081055300313</v>
      </c>
      <c r="AO65" s="206">
        <f t="shared" si="179"/>
        <v>2.513942812259649</v>
      </c>
      <c r="AP65" s="206">
        <f t="shared" ref="AP65" si="190">(AB65/M65)*10</f>
        <v>2.7725203880739095</v>
      </c>
      <c r="AQ65" s="67">
        <f>IF(AP65="","",(AP65-AO65)/AO65)</f>
        <v>0.1028573818597882</v>
      </c>
    </row>
    <row r="66" spans="1:43" ht="20.100000000000001" customHeight="1" x14ac:dyDescent="0.25">
      <c r="A66" s="148" t="s">
        <v>91</v>
      </c>
      <c r="B66" s="144">
        <f>SUM(B57:B59)</f>
        <v>362917.66000000003</v>
      </c>
      <c r="C66" s="203">
        <f>SUM(C57:C59)</f>
        <v>410216.99000000011</v>
      </c>
      <c r="D66" s="203">
        <f>SUM(D57:D59)</f>
        <v>402664.01999999979</v>
      </c>
      <c r="E66" s="203">
        <f t="shared" ref="E66:F66" si="191">SUM(E57:E59)</f>
        <v>374827.90000000014</v>
      </c>
      <c r="F66" s="203">
        <f t="shared" si="191"/>
        <v>411823.39999999991</v>
      </c>
      <c r="G66" s="203">
        <f t="shared" ref="G66:H66" si="192">SUM(G57:G59)</f>
        <v>392287.49999999988</v>
      </c>
      <c r="H66" s="203">
        <f t="shared" si="192"/>
        <v>324909.64999999991</v>
      </c>
      <c r="I66" s="203">
        <f t="shared" ref="I66:L66" si="193">SUM(I57:I59)</f>
        <v>335894.45999999973</v>
      </c>
      <c r="J66" s="203">
        <f t="shared" si="193"/>
        <v>323029.73000000004</v>
      </c>
      <c r="K66" s="203">
        <f t="shared" ref="K66" si="194">SUM(K57:K59)</f>
        <v>359624.85999999987</v>
      </c>
      <c r="L66" s="203">
        <f t="shared" si="193"/>
        <v>485561.98999999987</v>
      </c>
      <c r="M66" s="203">
        <f t="shared" si="171"/>
        <v>472015.12999999966</v>
      </c>
      <c r="N66" s="67">
        <f t="shared" si="153"/>
        <v>-2.7899341956317922E-2</v>
      </c>
      <c r="P66" s="134" t="s">
        <v>91</v>
      </c>
      <c r="Q66" s="144">
        <f>SUM(Q57:Q59)</f>
        <v>66706.640000000043</v>
      </c>
      <c r="R66" s="203">
        <f>SUM(R57:R59)</f>
        <v>75687.896000000008</v>
      </c>
      <c r="S66" s="203">
        <f>SUM(S57:S59)</f>
        <v>78884.929000000004</v>
      </c>
      <c r="T66" s="203">
        <f>SUM(T57:T59)</f>
        <v>90834.866999999969</v>
      </c>
      <c r="U66" s="203">
        <f t="shared" ref="U66" si="195">SUM(U57:U59)</f>
        <v>90275.416000000056</v>
      </c>
      <c r="V66" s="203">
        <f t="shared" ref="V66:W66" si="196">SUM(V57:V59)</f>
        <v>87840.50900000002</v>
      </c>
      <c r="W66" s="203">
        <f t="shared" si="196"/>
        <v>78765.768000000011</v>
      </c>
      <c r="X66" s="203">
        <f t="shared" ref="X66" si="197">SUM(X57:X59)</f>
        <v>86377.072000000029</v>
      </c>
      <c r="Y66" s="203">
        <f t="shared" ref="Y66:AA66" si="198">SUM(Y57:Y59)</f>
        <v>89313.755000000005</v>
      </c>
      <c r="Z66" s="203">
        <f t="shared" ref="Z66" si="199">SUM(Z57:Z59)</f>
        <v>95872.349999999977</v>
      </c>
      <c r="AA66" s="203">
        <f t="shared" si="198"/>
        <v>128355.97599999994</v>
      </c>
      <c r="AB66" s="3">
        <f>IF(AB59="","",SUM(AB57:AB59))</f>
        <v>133648.95999999999</v>
      </c>
      <c r="AC66" s="67">
        <f t="shared" si="154"/>
        <v>4.1236755505642042E-2</v>
      </c>
      <c r="AE66" s="262">
        <f t="shared" si="163"/>
        <v>1.8380654168220978</v>
      </c>
      <c r="AF66" s="206">
        <f t="shared" si="163"/>
        <v>1.8450697519866253</v>
      </c>
      <c r="AG66" s="206">
        <f t="shared" si="178"/>
        <v>1.959075682997454</v>
      </c>
      <c r="AH66" s="206">
        <f t="shared" si="178"/>
        <v>2.4233752876986996</v>
      </c>
      <c r="AI66" s="206">
        <f t="shared" si="178"/>
        <v>2.1920904931579916</v>
      </c>
      <c r="AJ66" s="206">
        <f t="shared" si="178"/>
        <v>2.2391870503138653</v>
      </c>
      <c r="AK66" s="206">
        <f t="shared" si="178"/>
        <v>2.4242360299240122</v>
      </c>
      <c r="AL66" s="206">
        <f t="shared" si="178"/>
        <v>2.5715539339350846</v>
      </c>
      <c r="AM66" s="206">
        <f t="shared" si="179"/>
        <v>2.764877245199691</v>
      </c>
      <c r="AN66" s="206">
        <f t="shared" si="179"/>
        <v>2.6658988480384815</v>
      </c>
      <c r="AO66" s="206">
        <f t="shared" si="179"/>
        <v>2.6434518896341119</v>
      </c>
      <c r="AP66" s="206">
        <f t="shared" si="179"/>
        <v>2.8314550001818817</v>
      </c>
      <c r="AQ66" s="67">
        <f>IF(AP66="","",(AP66-AO66)/AO66)</f>
        <v>7.1120307233505889E-2</v>
      </c>
    </row>
    <row r="67" spans="1:43" ht="20.100000000000001" customHeight="1" thickBot="1" x14ac:dyDescent="0.3">
      <c r="A67" s="149" t="s">
        <v>92</v>
      </c>
      <c r="B67" s="260">
        <f>SUM(B60:B62)</f>
        <v>301452.82000000007</v>
      </c>
      <c r="C67" s="204">
        <f>SUM(C60:C62)</f>
        <v>388105.86999999988</v>
      </c>
      <c r="D67" s="204">
        <f>IF(D62="","",SUM(D60:D62))</f>
        <v>380957.63999999966</v>
      </c>
      <c r="E67" s="204">
        <f t="shared" ref="E67:F67" si="200">IF(E62="","",SUM(E60:E62))</f>
        <v>378869.0400000001</v>
      </c>
      <c r="F67" s="204">
        <f t="shared" si="200"/>
        <v>396865.16000000021</v>
      </c>
      <c r="G67" s="204">
        <f t="shared" ref="G67:H67" si="201">IF(G62="","",SUM(G60:G62))</f>
        <v>336903.74</v>
      </c>
      <c r="H67" s="204">
        <f t="shared" si="201"/>
        <v>311374.30999999976</v>
      </c>
      <c r="I67" s="204">
        <f t="shared" ref="I67" si="202">IF(I62="","",SUM(I60:I62))</f>
        <v>337617.05000000005</v>
      </c>
      <c r="J67" s="204">
        <f t="shared" ref="J67:M67" si="203">IF(J62="","",SUM(J60:J62))</f>
        <v>314897.43999999994</v>
      </c>
      <c r="K67" s="204">
        <f t="shared" ref="K67" si="204">IF(K62="","",SUM(K60:K62))</f>
        <v>372869.66999999981</v>
      </c>
      <c r="L67" s="204">
        <f t="shared" si="203"/>
        <v>493444.35000000015</v>
      </c>
      <c r="M67" s="204" t="str">
        <f t="shared" si="203"/>
        <v/>
      </c>
      <c r="N67" s="70" t="str">
        <f t="shared" si="153"/>
        <v/>
      </c>
      <c r="P67" s="136" t="s">
        <v>92</v>
      </c>
      <c r="Q67" s="260">
        <f>SUM(Q60:Q62)</f>
        <v>63838.016000000018</v>
      </c>
      <c r="R67" s="204">
        <f>SUM(R60:R62)</f>
        <v>79380.659999999989</v>
      </c>
      <c r="S67" s="204">
        <f>IF(S62="","",SUM(S60:S62))</f>
        <v>89950.456999999995</v>
      </c>
      <c r="T67" s="204">
        <f>IF(T62="","",SUM(T60:T62))</f>
        <v>90706.435000000056</v>
      </c>
      <c r="U67" s="204">
        <f t="shared" ref="U67" si="205">IF(U62="","",SUM(U60:U62))</f>
        <v>98610.478999999992</v>
      </c>
      <c r="V67" s="204">
        <f t="shared" ref="V67:AB67" si="206">IF(V62="","",SUM(V60:V62))</f>
        <v>84566.343999999997</v>
      </c>
      <c r="W67" s="204">
        <f t="shared" si="206"/>
        <v>90045.485000000015</v>
      </c>
      <c r="X67" s="204">
        <f t="shared" ref="X67" si="207">IF(X62="","",SUM(X60:X62))</f>
        <v>94962.186000000016</v>
      </c>
      <c r="Y67" s="204">
        <f t="shared" ref="Y67:AA67" si="208">IF(Y62="","",SUM(Y60:Y62))</f>
        <v>95891.539000000004</v>
      </c>
      <c r="Z67" s="204">
        <f t="shared" ref="Z67" si="209">IF(Z62="","",SUM(Z60:Z62))</f>
        <v>103388.924</v>
      </c>
      <c r="AA67" s="204">
        <f t="shared" si="208"/>
        <v>140739.50199999998</v>
      </c>
      <c r="AB67" s="150" t="str">
        <f t="shared" si="206"/>
        <v/>
      </c>
      <c r="AC67" s="70" t="str">
        <f t="shared" si="154"/>
        <v/>
      </c>
      <c r="AE67" s="264">
        <f t="shared" si="163"/>
        <v>2.1176785143360082</v>
      </c>
      <c r="AF67" s="207">
        <f t="shared" si="163"/>
        <v>2.0453352071175841</v>
      </c>
      <c r="AG67" s="207">
        <f t="shared" ref="AG67:AL67" si="210">IF(S62="","",(S67/D67)*10)</f>
        <v>2.3611669003409426</v>
      </c>
      <c r="AH67" s="207">
        <f t="shared" si="210"/>
        <v>2.3941369028200361</v>
      </c>
      <c r="AI67" s="207">
        <f t="shared" si="210"/>
        <v>2.4847350923925884</v>
      </c>
      <c r="AJ67" s="207">
        <f t="shared" si="210"/>
        <v>2.5101040433685897</v>
      </c>
      <c r="AK67" s="207">
        <f t="shared" si="210"/>
        <v>2.8918726467832263</v>
      </c>
      <c r="AL67" s="207">
        <f t="shared" si="210"/>
        <v>2.8127189074129992</v>
      </c>
      <c r="AM67" s="207">
        <f t="shared" ref="AM67:AP67" si="211">IF(Y62="","",(Y67/J67)*10)</f>
        <v>3.045167309076886</v>
      </c>
      <c r="AN67" s="207">
        <f t="shared" si="211"/>
        <v>2.7727898597920304</v>
      </c>
      <c r="AO67" s="207">
        <f t="shared" si="211"/>
        <v>2.852185905056972</v>
      </c>
      <c r="AP67" s="207" t="str">
        <f t="shared" si="211"/>
        <v/>
      </c>
      <c r="AQ67" s="70" t="str">
        <f t="shared" si="166"/>
        <v/>
      </c>
    </row>
    <row r="68" spans="1:43" x14ac:dyDescent="0.25"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</row>
  </sheetData>
  <mergeCells count="24">
    <mergeCell ref="AE48:AP48"/>
    <mergeCell ref="AQ48:AQ49"/>
    <mergeCell ref="Q48:AB48"/>
    <mergeCell ref="AC48:AC49"/>
    <mergeCell ref="A48:A49"/>
    <mergeCell ref="B48:M48"/>
    <mergeCell ref="N48:N49"/>
    <mergeCell ref="P48:P49"/>
    <mergeCell ref="AC26:AC27"/>
    <mergeCell ref="AE26:AP26"/>
    <mergeCell ref="AQ26:AQ27"/>
    <mergeCell ref="AE4:AP4"/>
    <mergeCell ref="AQ4:AQ5"/>
    <mergeCell ref="AC4:AC5"/>
    <mergeCell ref="A26:A27"/>
    <mergeCell ref="B26:M26"/>
    <mergeCell ref="N26:N27"/>
    <mergeCell ref="P26:P27"/>
    <mergeCell ref="Q4:AB4"/>
    <mergeCell ref="A4:A5"/>
    <mergeCell ref="B4:M4"/>
    <mergeCell ref="N4:N5"/>
    <mergeCell ref="P4:P5"/>
    <mergeCell ref="Q26:AB26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AB20:AB23 A41 M42:M44 B20:J23 Q20:Y23 M20:M23 Q42:Y45 L42:L45 L64:L67 AA64:AB67 B64:J67 B42:J45 Q64:Y67 K20:K23 L20:L23 Z20:AA23 K42:K45 Z42:AA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2" id="{F6B00361-CA12-4618-B76B-700151C693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N7:N23</xm:sqref>
        </x14:conditionalFormatting>
        <x14:conditionalFormatting xmlns:xm="http://schemas.microsoft.com/office/excel/2006/main">
          <x14:cfRule type="iconSet" priority="37" id="{2FCE0F4A-BED9-4F79-8128-56F4F28EF4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AQ7:AQ23</xm:sqref>
        </x14:conditionalFormatting>
        <x14:conditionalFormatting xmlns:xm="http://schemas.microsoft.com/office/excel/2006/main">
          <x14:cfRule type="iconSet" priority="35" id="{9FB5C3C4-3763-435C-ABD3-DC4AB82B89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AC7:AC23</xm:sqref>
        </x14:conditionalFormatting>
        <x14:conditionalFormatting xmlns:xm="http://schemas.microsoft.com/office/excel/2006/main">
          <x14:cfRule type="iconSet" priority="16" id="{7FAB90C6-0B3D-4411-83C1-B640335AB6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N29:N45</xm:sqref>
        </x14:conditionalFormatting>
        <x14:conditionalFormatting xmlns:xm="http://schemas.microsoft.com/office/excel/2006/main">
          <x14:cfRule type="iconSet" priority="13" id="{35D524CD-2096-46E7-B568-AAE528611F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AQ29:AQ45</xm:sqref>
        </x14:conditionalFormatting>
        <x14:conditionalFormatting xmlns:xm="http://schemas.microsoft.com/office/excel/2006/main">
          <x14:cfRule type="iconSet" priority="11" id="{7462860E-F239-4BFB-9719-A6BE72303C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AC29:AC45</xm:sqref>
        </x14:conditionalFormatting>
        <x14:conditionalFormatting xmlns:xm="http://schemas.microsoft.com/office/excel/2006/main">
          <x14:cfRule type="iconSet" priority="8" id="{A1387DF0-7CCF-4EDF-A94F-459D1EC020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N51:N67</xm:sqref>
        </x14:conditionalFormatting>
        <x14:conditionalFormatting xmlns:xm="http://schemas.microsoft.com/office/excel/2006/main">
          <x14:cfRule type="iconSet" priority="5" id="{5080B736-A031-4143-BF20-B731D18C994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AQ51:AQ67</xm:sqref>
        </x14:conditionalFormatting>
        <x14:conditionalFormatting xmlns:xm="http://schemas.microsoft.com/office/excel/2006/main">
          <x14:cfRule type="iconSet" priority="3" id="{013837BF-68D5-4AB3-8387-038EC102EE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AC51:AC67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T70"/>
  <sheetViews>
    <sheetView showGridLines="0" topLeftCell="A13" workbookViewId="0">
      <selection activeCell="AR61" sqref="AR61"/>
    </sheetView>
  </sheetViews>
  <sheetFormatPr defaultRowHeight="15" x14ac:dyDescent="0.25"/>
  <cols>
    <col min="1" max="1" width="18.7109375" customWidth="1"/>
    <col min="14" max="14" width="10.140625" style="50" customWidth="1"/>
    <col min="15" max="15" width="1.7109375" customWidth="1"/>
    <col min="16" max="16" width="18.7109375" hidden="1" customWidth="1"/>
    <col min="29" max="29" width="10" style="50" customWidth="1"/>
    <col min="30" max="30" width="1.7109375" customWidth="1"/>
    <col min="43" max="43" width="10" style="50" customWidth="1"/>
    <col min="45" max="46" width="9.140625" style="129"/>
  </cols>
  <sheetData>
    <row r="1" spans="1:46" ht="15.75" x14ac:dyDescent="0.25">
      <c r="A1" s="6" t="s">
        <v>112</v>
      </c>
    </row>
    <row r="3" spans="1:46" ht="15.75" thickBot="1" x14ac:dyDescent="0.3">
      <c r="N3" s="279" t="s">
        <v>1</v>
      </c>
      <c r="AC3" s="174">
        <v>1000</v>
      </c>
      <c r="AQ3" s="174" t="s">
        <v>51</v>
      </c>
    </row>
    <row r="4" spans="1:46" ht="20.100000000000001" customHeight="1" x14ac:dyDescent="0.25">
      <c r="A4" s="440" t="s">
        <v>3</v>
      </c>
      <c r="B4" s="442" t="s">
        <v>75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4"/>
      <c r="N4" s="450" t="s">
        <v>121</v>
      </c>
      <c r="P4" s="447" t="s">
        <v>3</v>
      </c>
      <c r="Q4" s="449" t="s">
        <v>75</v>
      </c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4"/>
      <c r="AC4" s="452" t="s">
        <v>121</v>
      </c>
      <c r="AE4" s="449" t="s">
        <v>75</v>
      </c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4"/>
      <c r="AQ4" s="450" t="s">
        <v>121</v>
      </c>
    </row>
    <row r="5" spans="1:46" ht="20.100000000000001" customHeight="1" thickBot="1" x14ac:dyDescent="0.3">
      <c r="A5" s="441"/>
      <c r="B5" s="120">
        <v>2010</v>
      </c>
      <c r="C5" s="181">
        <v>2011</v>
      </c>
      <c r="D5" s="181">
        <v>2012</v>
      </c>
      <c r="E5" s="181">
        <v>2013</v>
      </c>
      <c r="F5" s="181">
        <v>2014</v>
      </c>
      <c r="G5" s="181">
        <v>2015</v>
      </c>
      <c r="H5" s="181">
        <v>2016</v>
      </c>
      <c r="I5" s="181">
        <v>2017</v>
      </c>
      <c r="J5" s="181">
        <v>2018</v>
      </c>
      <c r="K5" s="181">
        <v>2019</v>
      </c>
      <c r="L5" s="181">
        <v>2020</v>
      </c>
      <c r="M5" s="179">
        <v>2021</v>
      </c>
      <c r="N5" s="451"/>
      <c r="P5" s="448"/>
      <c r="Q5" s="31">
        <v>2010</v>
      </c>
      <c r="R5" s="181">
        <v>2011</v>
      </c>
      <c r="S5" s="181">
        <v>2012</v>
      </c>
      <c r="T5" s="181">
        <v>2013</v>
      </c>
      <c r="U5" s="181">
        <v>2014</v>
      </c>
      <c r="V5" s="181">
        <v>2015</v>
      </c>
      <c r="W5" s="181">
        <v>2016</v>
      </c>
      <c r="X5" s="181">
        <v>2017</v>
      </c>
      <c r="Y5" s="181">
        <v>2018</v>
      </c>
      <c r="Z5" s="181">
        <v>2019</v>
      </c>
      <c r="AA5" s="181">
        <v>2020</v>
      </c>
      <c r="AB5" s="179">
        <v>2021</v>
      </c>
      <c r="AC5" s="453"/>
      <c r="AE5" s="31">
        <v>2010</v>
      </c>
      <c r="AF5" s="181">
        <v>2011</v>
      </c>
      <c r="AG5" s="181">
        <v>2012</v>
      </c>
      <c r="AH5" s="181">
        <v>2013</v>
      </c>
      <c r="AI5" s="181">
        <v>2014</v>
      </c>
      <c r="AJ5" s="181">
        <v>2015</v>
      </c>
      <c r="AK5" s="181">
        <v>2016</v>
      </c>
      <c r="AL5" s="181">
        <v>2017</v>
      </c>
      <c r="AM5" s="181">
        <v>2018</v>
      </c>
      <c r="AN5" s="181">
        <v>2019</v>
      </c>
      <c r="AO5" s="181">
        <v>2020</v>
      </c>
      <c r="AP5" s="179">
        <v>2021</v>
      </c>
      <c r="AQ5" s="451"/>
      <c r="AS5" s="131">
        <v>2013</v>
      </c>
      <c r="AT5" s="131">
        <v>2014</v>
      </c>
    </row>
    <row r="6" spans="1:46" ht="3" customHeight="1" thickBot="1" x14ac:dyDescent="0.3">
      <c r="A6" s="132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73"/>
      <c r="O6" s="8"/>
      <c r="P6" s="132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73"/>
      <c r="AD6" s="8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75"/>
    </row>
    <row r="7" spans="1:46" ht="20.100000000000001" customHeight="1" x14ac:dyDescent="0.25">
      <c r="A7" s="147" t="s">
        <v>77</v>
      </c>
      <c r="B7" s="46">
        <v>112208.21</v>
      </c>
      <c r="C7" s="202">
        <v>125412.47000000002</v>
      </c>
      <c r="D7" s="202">
        <v>111648.51</v>
      </c>
      <c r="E7" s="202">
        <v>101032.48999999999</v>
      </c>
      <c r="F7" s="202">
        <v>181499.08999999997</v>
      </c>
      <c r="G7" s="202">
        <v>165515.38999999981</v>
      </c>
      <c r="H7" s="202">
        <v>127441.33000000005</v>
      </c>
      <c r="I7" s="202">
        <v>165564.63999999996</v>
      </c>
      <c r="J7" s="278">
        <v>108022.51</v>
      </c>
      <c r="K7" s="278">
        <v>201133.06000000003</v>
      </c>
      <c r="L7" s="278">
        <v>231418.46999999997</v>
      </c>
      <c r="M7" s="139">
        <v>217712.43000000014</v>
      </c>
      <c r="N7" s="76">
        <f>IF(M7="","",(M7-L7)/L7)</f>
        <v>-5.9226214744224327E-2</v>
      </c>
      <c r="P7" s="134" t="s">
        <v>77</v>
      </c>
      <c r="Q7" s="46">
        <v>5046.811999999999</v>
      </c>
      <c r="R7" s="202">
        <v>5419.8780000000006</v>
      </c>
      <c r="S7" s="202">
        <v>5376.692</v>
      </c>
      <c r="T7" s="202">
        <v>8185.9700000000021</v>
      </c>
      <c r="U7" s="202">
        <v>9253.7109999999993</v>
      </c>
      <c r="V7" s="202">
        <v>8018.4579999999987</v>
      </c>
      <c r="W7" s="202">
        <v>7549.5260000000026</v>
      </c>
      <c r="X7" s="202">
        <v>9256.76</v>
      </c>
      <c r="Y7" s="202">
        <v>8429.6530000000002</v>
      </c>
      <c r="Z7" s="202">
        <v>12162.242999999999</v>
      </c>
      <c r="AA7" s="202">
        <v>14395.187000000004</v>
      </c>
      <c r="AB7" s="139">
        <v>11739.592999999995</v>
      </c>
      <c r="AC7" s="76">
        <f>IF(AB7="","",(AB7-AA7)/AA7)</f>
        <v>-0.18447790917895041</v>
      </c>
      <c r="AE7" s="151">
        <f t="shared" ref="AE7:AE16" si="0">(Q7/B7)*10</f>
        <v>0.44977207995742902</v>
      </c>
      <c r="AF7" s="205">
        <f t="shared" ref="AF7:AF16" si="1">(R7/C7)*10</f>
        <v>0.43216420185329257</v>
      </c>
      <c r="AG7" s="205">
        <f t="shared" ref="AG7:AG16" si="2">(S7/D7)*10</f>
        <v>0.48157310832003042</v>
      </c>
      <c r="AH7" s="205">
        <f t="shared" ref="AH7:AH16" si="3">(T7/E7)*10</f>
        <v>0.81023144139078462</v>
      </c>
      <c r="AI7" s="205">
        <f t="shared" ref="AI7:AI16" si="4">(U7/F7)*10</f>
        <v>0.50984889235532815</v>
      </c>
      <c r="AJ7" s="205">
        <f t="shared" ref="AJ7:AJ16" si="5">(V7/G7)*10</f>
        <v>0.48445392298565154</v>
      </c>
      <c r="AK7" s="205">
        <f t="shared" ref="AK7:AK16" si="6">(W7/H7)*10</f>
        <v>0.5923922796474268</v>
      </c>
      <c r="AL7" s="205">
        <f t="shared" ref="AL7:AL22" si="7">(X7/I7)*10</f>
        <v>0.55910247502123656</v>
      </c>
      <c r="AM7" s="205">
        <f t="shared" ref="AM7:AM22" si="8">(Y7/J7)*10</f>
        <v>0.78036077850810914</v>
      </c>
      <c r="AN7" s="205">
        <f t="shared" ref="AN7:AP22" si="9">(Z7/K7)*10</f>
        <v>0.60468642002463424</v>
      </c>
      <c r="AO7" s="205">
        <f t="shared" si="9"/>
        <v>0.62204140404177788</v>
      </c>
      <c r="AP7" s="205">
        <f t="shared" si="9"/>
        <v>0.53922474706657708</v>
      </c>
      <c r="AQ7" s="76">
        <f t="shared" ref="AQ7:AQ12" si="10">IF(AP7="","",(AP7-AO7)/AO7)</f>
        <v>-0.1331368883760648</v>
      </c>
      <c r="AS7" s="135"/>
      <c r="AT7" s="135"/>
    </row>
    <row r="8" spans="1:46" ht="20.100000000000001" customHeight="1" x14ac:dyDescent="0.25">
      <c r="A8" s="148" t="s">
        <v>78</v>
      </c>
      <c r="B8" s="25">
        <v>103876.33999999997</v>
      </c>
      <c r="C8" s="203">
        <v>109703.67999999998</v>
      </c>
      <c r="D8" s="203">
        <v>90718.43</v>
      </c>
      <c r="E8" s="203">
        <v>91462.49</v>
      </c>
      <c r="F8" s="203">
        <v>178750.52</v>
      </c>
      <c r="G8" s="203">
        <v>189327.78999999998</v>
      </c>
      <c r="H8" s="203">
        <v>161032.97</v>
      </c>
      <c r="I8" s="203">
        <v>180460.41999999998</v>
      </c>
      <c r="J8" s="276">
        <v>101175.85</v>
      </c>
      <c r="K8" s="276">
        <v>239012.21</v>
      </c>
      <c r="L8" s="276">
        <v>200385.87000000014</v>
      </c>
      <c r="M8" s="3">
        <v>249075.7</v>
      </c>
      <c r="N8" s="67">
        <f t="shared" ref="N8:N23" si="11">IF(M8="","",(M8-L8)/L8)</f>
        <v>0.24298035585043914</v>
      </c>
      <c r="P8" s="134" t="s">
        <v>78</v>
      </c>
      <c r="Q8" s="25">
        <v>4875.3999999999996</v>
      </c>
      <c r="R8" s="203">
        <v>5047.22</v>
      </c>
      <c r="S8" s="203">
        <v>4979.2489999999998</v>
      </c>
      <c r="T8" s="203">
        <v>7645.0780000000004</v>
      </c>
      <c r="U8" s="203">
        <v>9124.9479999999967</v>
      </c>
      <c r="V8" s="203">
        <v>9271.5960000000014</v>
      </c>
      <c r="W8" s="203">
        <v>8398.7909999999993</v>
      </c>
      <c r="X8" s="203">
        <v>10079.532000000001</v>
      </c>
      <c r="Y8" s="203">
        <v>9460.1350000000002</v>
      </c>
      <c r="Z8" s="203">
        <v>13827.451999999999</v>
      </c>
      <c r="AA8" s="203">
        <v>13178.782000000001</v>
      </c>
      <c r="AB8" s="3">
        <v>12576.866000000007</v>
      </c>
      <c r="AC8" s="67">
        <f t="shared" ref="AC8:AC23" si="12">IF(AB8="","",(AB8-AA8)/AA8)</f>
        <v>-4.5673113038822079E-2</v>
      </c>
      <c r="AE8" s="152">
        <f t="shared" si="0"/>
        <v>0.46934653261753362</v>
      </c>
      <c r="AF8" s="206">
        <f t="shared" si="1"/>
        <v>0.46007754707955117</v>
      </c>
      <c r="AG8" s="206">
        <f t="shared" si="2"/>
        <v>0.54886851547144277</v>
      </c>
      <c r="AH8" s="206">
        <f t="shared" si="3"/>
        <v>0.83587031142493495</v>
      </c>
      <c r="AI8" s="206">
        <f t="shared" si="4"/>
        <v>0.51048511635099003</v>
      </c>
      <c r="AJ8" s="206">
        <f t="shared" si="5"/>
        <v>0.48971130968147902</v>
      </c>
      <c r="AK8" s="206">
        <f t="shared" si="6"/>
        <v>0.52155723141664712</v>
      </c>
      <c r="AL8" s="206">
        <f t="shared" si="7"/>
        <v>0.55854530317506745</v>
      </c>
      <c r="AM8" s="206">
        <f t="shared" si="8"/>
        <v>0.93501907816934571</v>
      </c>
      <c r="AN8" s="206">
        <f t="shared" si="9"/>
        <v>0.57852492138372347</v>
      </c>
      <c r="AO8" s="206">
        <f t="shared" si="9"/>
        <v>0.65767022395341501</v>
      </c>
      <c r="AP8" s="206">
        <f t="shared" ref="AP8" si="13">(AB8/M8)*10</f>
        <v>0.50494150974984742</v>
      </c>
      <c r="AQ8" s="67">
        <f t="shared" si="10"/>
        <v>-0.23222689524466883</v>
      </c>
      <c r="AS8" s="135"/>
      <c r="AT8" s="135"/>
    </row>
    <row r="9" spans="1:46" ht="20.100000000000001" customHeight="1" x14ac:dyDescent="0.25">
      <c r="A9" s="148" t="s">
        <v>79</v>
      </c>
      <c r="B9" s="25">
        <v>167912.4499999999</v>
      </c>
      <c r="C9" s="203">
        <v>125645.36999999997</v>
      </c>
      <c r="D9" s="203">
        <v>135794.10999999996</v>
      </c>
      <c r="E9" s="203">
        <v>78438.490000000034</v>
      </c>
      <c r="F9" s="203">
        <v>159258.74000000002</v>
      </c>
      <c r="G9" s="203">
        <v>179781.25999999998</v>
      </c>
      <c r="H9" s="203">
        <v>158298.96</v>
      </c>
      <c r="I9" s="203">
        <v>184761.43000000002</v>
      </c>
      <c r="J9" s="276">
        <v>131254.85999999999</v>
      </c>
      <c r="K9" s="276">
        <v>209750.07</v>
      </c>
      <c r="L9" s="276">
        <v>209116.08999999985</v>
      </c>
      <c r="M9" s="3">
        <v>327671.62000000104</v>
      </c>
      <c r="N9" s="67">
        <f t="shared" si="11"/>
        <v>0.56693643229462298</v>
      </c>
      <c r="P9" s="134" t="s">
        <v>79</v>
      </c>
      <c r="Q9" s="25">
        <v>7464.3919999999998</v>
      </c>
      <c r="R9" s="203">
        <v>5720.5099999999993</v>
      </c>
      <c r="S9" s="203">
        <v>6851.9379999999956</v>
      </c>
      <c r="T9" s="203">
        <v>7142.3209999999999</v>
      </c>
      <c r="U9" s="203">
        <v>8172.4949999999981</v>
      </c>
      <c r="V9" s="203">
        <v>8953.7059999999983</v>
      </c>
      <c r="W9" s="203">
        <v>8549.0249999999996</v>
      </c>
      <c r="X9" s="203">
        <v>9978.1299999999992</v>
      </c>
      <c r="Y9" s="203">
        <v>10309.046</v>
      </c>
      <c r="Z9" s="203">
        <v>11853.175999999999</v>
      </c>
      <c r="AA9" s="203">
        <v>12973.125</v>
      </c>
      <c r="AB9" s="3">
        <v>16952.228999999999</v>
      </c>
      <c r="AC9" s="67">
        <f t="shared" si="12"/>
        <v>0.30671900563665266</v>
      </c>
      <c r="AE9" s="152">
        <f t="shared" si="0"/>
        <v>0.44454071154342661</v>
      </c>
      <c r="AF9" s="206">
        <f t="shared" si="1"/>
        <v>0.45529015514061527</v>
      </c>
      <c r="AG9" s="206">
        <f t="shared" si="2"/>
        <v>0.50458285709151873</v>
      </c>
      <c r="AH9" s="206">
        <f t="shared" si="3"/>
        <v>0.9105632961572816</v>
      </c>
      <c r="AI9" s="206">
        <f t="shared" si="4"/>
        <v>0.51315833592555093</v>
      </c>
      <c r="AJ9" s="206">
        <f t="shared" si="5"/>
        <v>0.49803333228390984</v>
      </c>
      <c r="AK9" s="206">
        <f t="shared" si="6"/>
        <v>0.54005566429495178</v>
      </c>
      <c r="AL9" s="206">
        <f t="shared" si="7"/>
        <v>0.54005481555322443</v>
      </c>
      <c r="AM9" s="206">
        <f t="shared" si="8"/>
        <v>0.78542204075338629</v>
      </c>
      <c r="AN9" s="206">
        <f t="shared" si="9"/>
        <v>0.56510951343186677</v>
      </c>
      <c r="AO9" s="206">
        <f t="shared" si="9"/>
        <v>0.62037909182406814</v>
      </c>
      <c r="AP9" s="206">
        <f t="shared" ref="AP9" si="14">(AB9/M9)*10</f>
        <v>0.51735420357734807</v>
      </c>
      <c r="AQ9" s="67">
        <f t="shared" si="10"/>
        <v>-0.16606763445847503</v>
      </c>
      <c r="AS9" s="135"/>
      <c r="AT9" s="135"/>
    </row>
    <row r="10" spans="1:46" ht="20.100000000000001" customHeight="1" x14ac:dyDescent="0.25">
      <c r="A10" s="148" t="s">
        <v>80</v>
      </c>
      <c r="B10" s="25">
        <v>170409.85000000006</v>
      </c>
      <c r="C10" s="203">
        <v>125525.65000000001</v>
      </c>
      <c r="D10" s="203">
        <v>131142.06000000003</v>
      </c>
      <c r="E10" s="203">
        <v>111314.47999999998</v>
      </c>
      <c r="F10" s="203">
        <v>139455.4</v>
      </c>
      <c r="G10" s="203">
        <v>172871.54000000007</v>
      </c>
      <c r="H10" s="203">
        <v>120913.15000000001</v>
      </c>
      <c r="I10" s="203">
        <v>195875.86000000002</v>
      </c>
      <c r="J10" s="276">
        <v>150373.06</v>
      </c>
      <c r="K10" s="276">
        <v>244932.87999999998</v>
      </c>
      <c r="L10" s="276">
        <v>233003.38999999993</v>
      </c>
      <c r="M10" s="3">
        <v>221778.49</v>
      </c>
      <c r="N10" s="67">
        <f t="shared" si="11"/>
        <v>-4.8174835567842765E-2</v>
      </c>
      <c r="P10" s="134" t="s">
        <v>80</v>
      </c>
      <c r="Q10" s="25">
        <v>7083.5199999999986</v>
      </c>
      <c r="R10" s="203">
        <v>5734.7760000000007</v>
      </c>
      <c r="S10" s="203">
        <v>6986.2150000000011</v>
      </c>
      <c r="T10" s="203">
        <v>8949.2860000000001</v>
      </c>
      <c r="U10" s="203">
        <v>7735.4290000000001</v>
      </c>
      <c r="V10" s="203">
        <v>8580.4020000000019</v>
      </c>
      <c r="W10" s="203">
        <v>6742.456000000001</v>
      </c>
      <c r="X10" s="203">
        <v>10425.911000000004</v>
      </c>
      <c r="Y10" s="203">
        <v>11410.679</v>
      </c>
      <c r="Z10" s="203">
        <v>13024.389000000001</v>
      </c>
      <c r="AA10" s="203">
        <v>14120.863000000007</v>
      </c>
      <c r="AB10" s="3">
        <v>12238.496999999998</v>
      </c>
      <c r="AC10" s="67">
        <f t="shared" si="12"/>
        <v>-0.13330389226210948</v>
      </c>
      <c r="AE10" s="152">
        <f t="shared" si="0"/>
        <v>0.41567550232571626</v>
      </c>
      <c r="AF10" s="206">
        <f t="shared" si="1"/>
        <v>0.45686088859129592</v>
      </c>
      <c r="AG10" s="206">
        <f t="shared" si="2"/>
        <v>0.53272115749897475</v>
      </c>
      <c r="AH10" s="206">
        <f t="shared" si="3"/>
        <v>0.80396422819385238</v>
      </c>
      <c r="AI10" s="206">
        <f t="shared" si="4"/>
        <v>0.55468838065790216</v>
      </c>
      <c r="AJ10" s="206">
        <f t="shared" si="5"/>
        <v>0.49634555231011412</v>
      </c>
      <c r="AK10" s="206">
        <f t="shared" si="6"/>
        <v>0.55762801647298088</v>
      </c>
      <c r="AL10" s="206">
        <f t="shared" si="7"/>
        <v>0.53227135799174041</v>
      </c>
      <c r="AM10" s="206">
        <f t="shared" si="8"/>
        <v>0.75882468575155682</v>
      </c>
      <c r="AN10" s="206">
        <f t="shared" si="9"/>
        <v>0.5317533930111793</v>
      </c>
      <c r="AO10" s="206">
        <f t="shared" si="9"/>
        <v>0.60603680487223854</v>
      </c>
      <c r="AP10" s="206">
        <f t="shared" ref="AP10" si="15">(AB10/M10)*10</f>
        <v>0.55183426490098286</v>
      </c>
      <c r="AQ10" s="67">
        <f t="shared" si="10"/>
        <v>-8.9437703346552308E-2</v>
      </c>
      <c r="AS10" s="135"/>
      <c r="AT10" s="135"/>
    </row>
    <row r="11" spans="1:46" ht="20.100000000000001" customHeight="1" x14ac:dyDescent="0.25">
      <c r="A11" s="148" t="s">
        <v>81</v>
      </c>
      <c r="B11" s="25">
        <v>105742.86999999997</v>
      </c>
      <c r="C11" s="203">
        <v>146772.35999999993</v>
      </c>
      <c r="D11" s="203">
        <v>106191.60999999997</v>
      </c>
      <c r="E11" s="203">
        <v>156740.30999999991</v>
      </c>
      <c r="F11" s="203">
        <v>208322.54999999996</v>
      </c>
      <c r="G11" s="203">
        <v>182102.74999999991</v>
      </c>
      <c r="H11" s="203">
        <v>156318.05000000002</v>
      </c>
      <c r="I11" s="203">
        <v>208364.81999999995</v>
      </c>
      <c r="J11" s="276">
        <v>123404.02</v>
      </c>
      <c r="K11" s="276">
        <v>228431.58000000013</v>
      </c>
      <c r="L11" s="276">
        <v>207366.91000000006</v>
      </c>
      <c r="M11" s="3">
        <v>266442.00000000006</v>
      </c>
      <c r="N11" s="67">
        <f t="shared" si="11"/>
        <v>0.28488195151290041</v>
      </c>
      <c r="P11" s="134" t="s">
        <v>81</v>
      </c>
      <c r="Q11" s="25">
        <v>5269.9080000000022</v>
      </c>
      <c r="R11" s="203">
        <v>6791.5110000000022</v>
      </c>
      <c r="S11" s="203">
        <v>6331.175000000002</v>
      </c>
      <c r="T11" s="203">
        <v>12356.189000000002</v>
      </c>
      <c r="U11" s="203">
        <v>10013.188000000002</v>
      </c>
      <c r="V11" s="203">
        <v>9709.3430000000008</v>
      </c>
      <c r="W11" s="203">
        <v>9074.4239999999991</v>
      </c>
      <c r="X11" s="203">
        <v>11193.306000000002</v>
      </c>
      <c r="Y11" s="203">
        <v>12194.198</v>
      </c>
      <c r="Z11" s="203">
        <v>12392.851000000008</v>
      </c>
      <c r="AA11" s="203">
        <v>10554.120999999999</v>
      </c>
      <c r="AB11" s="3">
        <v>14166.043999999998</v>
      </c>
      <c r="AC11" s="67">
        <f t="shared" si="12"/>
        <v>0.34222868962749237</v>
      </c>
      <c r="AE11" s="152">
        <f t="shared" si="0"/>
        <v>0.4983700555886183</v>
      </c>
      <c r="AF11" s="206">
        <f t="shared" si="1"/>
        <v>0.46272411236012051</v>
      </c>
      <c r="AG11" s="206">
        <f t="shared" si="2"/>
        <v>0.59620293919642087</v>
      </c>
      <c r="AH11" s="206">
        <f t="shared" si="3"/>
        <v>0.78832235306922693</v>
      </c>
      <c r="AI11" s="206">
        <f t="shared" si="4"/>
        <v>0.48065790285305188</v>
      </c>
      <c r="AJ11" s="206">
        <f t="shared" si="5"/>
        <v>0.53317937263440585</v>
      </c>
      <c r="AK11" s="206">
        <f t="shared" si="6"/>
        <v>0.58051031214885285</v>
      </c>
      <c r="AL11" s="206">
        <f t="shared" si="7"/>
        <v>0.53719749811892448</v>
      </c>
      <c r="AM11" s="206">
        <f t="shared" si="8"/>
        <v>0.98815241189063374</v>
      </c>
      <c r="AN11" s="206">
        <f t="shared" si="9"/>
        <v>0.54251916481950524</v>
      </c>
      <c r="AO11" s="206">
        <f t="shared" si="9"/>
        <v>0.50895878228594893</v>
      </c>
      <c r="AP11" s="206">
        <f t="shared" ref="AP11" si="16">(AB11/M11)*10</f>
        <v>0.53167458583856875</v>
      </c>
      <c r="AQ11" s="67">
        <f t="shared" si="10"/>
        <v>4.4631911941068282E-2</v>
      </c>
      <c r="AS11" s="135"/>
      <c r="AT11" s="135"/>
    </row>
    <row r="12" spans="1:46" ht="20.100000000000001" customHeight="1" x14ac:dyDescent="0.25">
      <c r="A12" s="148" t="s">
        <v>82</v>
      </c>
      <c r="B12" s="25">
        <v>173043.08000000005</v>
      </c>
      <c r="C12" s="203">
        <v>88557.569999999978</v>
      </c>
      <c r="D12" s="203">
        <v>121066.39000000004</v>
      </c>
      <c r="E12" s="203">
        <v>142381.43</v>
      </c>
      <c r="F12" s="203">
        <v>163673.44999999992</v>
      </c>
      <c r="G12" s="203">
        <v>227727.18000000014</v>
      </c>
      <c r="H12" s="203">
        <v>161332.92000000001</v>
      </c>
      <c r="I12" s="203">
        <v>247351.10999999993</v>
      </c>
      <c r="J12" s="276">
        <v>159573.16</v>
      </c>
      <c r="K12" s="276">
        <v>248865.2099999999</v>
      </c>
      <c r="L12" s="276">
        <v>200988.73999999996</v>
      </c>
      <c r="M12" s="3">
        <v>276464.41999999993</v>
      </c>
      <c r="N12" s="67">
        <f t="shared" si="11"/>
        <v>0.37552193222366576</v>
      </c>
      <c r="P12" s="134" t="s">
        <v>82</v>
      </c>
      <c r="Q12" s="25">
        <v>8468.7459999999992</v>
      </c>
      <c r="R12" s="203">
        <v>4467.674</v>
      </c>
      <c r="S12" s="203">
        <v>6989.1480000000029</v>
      </c>
      <c r="T12" s="203">
        <v>11275.52199999999</v>
      </c>
      <c r="U12" s="203">
        <v>8874.6120000000028</v>
      </c>
      <c r="V12" s="203">
        <v>11770.861000000004</v>
      </c>
      <c r="W12" s="203">
        <v>9513.2329999999984</v>
      </c>
      <c r="X12" s="203">
        <v>14562.611999999999</v>
      </c>
      <c r="Y12" s="203">
        <v>13054.882</v>
      </c>
      <c r="Z12" s="203">
        <v>13834.111000000008</v>
      </c>
      <c r="AA12" s="203">
        <v>12299.127999999995</v>
      </c>
      <c r="AB12" s="3">
        <v>14598.376000000006</v>
      </c>
      <c r="AC12" s="67">
        <f t="shared" si="12"/>
        <v>0.18694398497194364</v>
      </c>
      <c r="AE12" s="152">
        <f t="shared" si="0"/>
        <v>0.48940102083250003</v>
      </c>
      <c r="AF12" s="206">
        <f t="shared" si="1"/>
        <v>0.50449374344847098</v>
      </c>
      <c r="AG12" s="206">
        <f t="shared" si="2"/>
        <v>0.57729878622795316</v>
      </c>
      <c r="AH12" s="206">
        <f t="shared" si="3"/>
        <v>0.79192363779461905</v>
      </c>
      <c r="AI12" s="206">
        <f t="shared" si="4"/>
        <v>0.54221451310521085</v>
      </c>
      <c r="AJ12" s="206">
        <f t="shared" si="5"/>
        <v>0.51688432623633229</v>
      </c>
      <c r="AK12" s="206">
        <f t="shared" si="6"/>
        <v>0.58966471319058733</v>
      </c>
      <c r="AL12" s="206">
        <f t="shared" si="7"/>
        <v>0.5887425368740008</v>
      </c>
      <c r="AM12" s="206">
        <f t="shared" si="8"/>
        <v>0.81811264500872194</v>
      </c>
      <c r="AN12" s="206">
        <f t="shared" si="9"/>
        <v>0.55588770322698033</v>
      </c>
      <c r="AO12" s="206">
        <f t="shared" si="9"/>
        <v>0.61193119574758248</v>
      </c>
      <c r="AP12" s="206">
        <f t="shared" ref="AP12" si="17">(AB12/M12)*10</f>
        <v>0.52803814682554839</v>
      </c>
      <c r="AQ12" s="67">
        <f t="shared" si="10"/>
        <v>-0.13709555829972658</v>
      </c>
      <c r="AS12" s="135"/>
      <c r="AT12" s="135"/>
    </row>
    <row r="13" spans="1:46" ht="20.100000000000001" customHeight="1" x14ac:dyDescent="0.25">
      <c r="A13" s="148" t="s">
        <v>83</v>
      </c>
      <c r="B13" s="25">
        <v>153878.58000000007</v>
      </c>
      <c r="C13" s="203">
        <v>146271.1</v>
      </c>
      <c r="D13" s="203">
        <v>129654.32999999994</v>
      </c>
      <c r="E13" s="203">
        <v>179800.25999999989</v>
      </c>
      <c r="F13" s="203">
        <v>269493.00999999989</v>
      </c>
      <c r="G13" s="203">
        <v>237770.30999999997</v>
      </c>
      <c r="H13" s="203">
        <v>147807.46000000011</v>
      </c>
      <c r="I13" s="203">
        <v>207312.03999999983</v>
      </c>
      <c r="J13" s="276">
        <v>176243.62</v>
      </c>
      <c r="K13" s="276">
        <v>278687.1700000001</v>
      </c>
      <c r="L13" s="276">
        <v>285820.33000000013</v>
      </c>
      <c r="M13" s="3">
        <v>272055.39000000013</v>
      </c>
      <c r="N13" s="67">
        <f t="shared" si="11"/>
        <v>-4.8159415392180098E-2</v>
      </c>
      <c r="P13" s="134" t="s">
        <v>83</v>
      </c>
      <c r="Q13" s="25">
        <v>8304.4390000000039</v>
      </c>
      <c r="R13" s="203">
        <v>7350.9219999999987</v>
      </c>
      <c r="S13" s="203">
        <v>8610.476999999999</v>
      </c>
      <c r="T13" s="203">
        <v>14121.920000000007</v>
      </c>
      <c r="U13" s="203">
        <v>13262.653999999999</v>
      </c>
      <c r="V13" s="203">
        <v>12363.967000000001</v>
      </c>
      <c r="W13" s="203">
        <v>8473.6030000000046</v>
      </c>
      <c r="X13" s="203">
        <v>11749.72900000001</v>
      </c>
      <c r="Y13" s="203">
        <v>14285.174000000001</v>
      </c>
      <c r="Z13" s="203">
        <v>14287.105000000005</v>
      </c>
      <c r="AA13" s="203">
        <v>16611.900999999998</v>
      </c>
      <c r="AB13" s="3">
        <v>15783.504999999997</v>
      </c>
      <c r="AC13" s="67">
        <f t="shared" si="12"/>
        <v>-4.9867622013880335E-2</v>
      </c>
      <c r="AE13" s="152">
        <f t="shared" si="0"/>
        <v>0.53967478774498701</v>
      </c>
      <c r="AF13" s="206">
        <f t="shared" si="1"/>
        <v>0.50255463998014638</v>
      </c>
      <c r="AG13" s="206">
        <f t="shared" si="2"/>
        <v>0.66411025378018629</v>
      </c>
      <c r="AH13" s="206">
        <f t="shared" si="3"/>
        <v>0.78542266846555253</v>
      </c>
      <c r="AI13" s="206">
        <f t="shared" si="4"/>
        <v>0.49213350654252608</v>
      </c>
      <c r="AJ13" s="206">
        <f t="shared" si="5"/>
        <v>0.51999625184490039</v>
      </c>
      <c r="AK13" s="206">
        <f t="shared" si="6"/>
        <v>0.57328655806682549</v>
      </c>
      <c r="AL13" s="206">
        <f t="shared" si="7"/>
        <v>0.56676539384784497</v>
      </c>
      <c r="AM13" s="206">
        <f t="shared" si="8"/>
        <v>0.81053566648256559</v>
      </c>
      <c r="AN13" s="206">
        <f t="shared" si="9"/>
        <v>0.51265743593434887</v>
      </c>
      <c r="AO13" s="206">
        <f t="shared" si="9"/>
        <v>0.58120081940987156</v>
      </c>
      <c r="AP13" s="206">
        <f t="shared" ref="AP13:AP14" si="18">(AB13/M13)*10</f>
        <v>0.58015777595878515</v>
      </c>
      <c r="AQ13" s="67">
        <f t="shared" ref="AQ13:AQ14" si="19">IF(AP13="","",(AP13-AO13)/AO13)</f>
        <v>-1.7946352039652611E-3</v>
      </c>
      <c r="AS13" s="135"/>
      <c r="AT13" s="135"/>
    </row>
    <row r="14" spans="1:46" ht="20.100000000000001" customHeight="1" x14ac:dyDescent="0.25">
      <c r="A14" s="148" t="s">
        <v>84</v>
      </c>
      <c r="B14" s="25">
        <v>172907.80999999991</v>
      </c>
      <c r="C14" s="203">
        <v>197865.85999999996</v>
      </c>
      <c r="D14" s="203">
        <v>108818.47999999997</v>
      </c>
      <c r="E14" s="203">
        <v>128700.31000000001</v>
      </c>
      <c r="F14" s="203">
        <v>196874.73</v>
      </c>
      <c r="G14" s="203">
        <v>236496.18999999983</v>
      </c>
      <c r="H14" s="203">
        <v>161286.66999999981</v>
      </c>
      <c r="I14" s="203">
        <v>171590.03999999995</v>
      </c>
      <c r="J14" s="276">
        <v>180155.07</v>
      </c>
      <c r="K14" s="276">
        <v>296232.94000000058</v>
      </c>
      <c r="L14" s="276">
        <v>286301.54999999993</v>
      </c>
      <c r="M14" s="3">
        <v>222458.99999999983</v>
      </c>
      <c r="N14" s="67">
        <f t="shared" si="11"/>
        <v>-0.2229905845776948</v>
      </c>
      <c r="P14" s="134" t="s">
        <v>84</v>
      </c>
      <c r="Q14" s="25">
        <v>7854.7379999999985</v>
      </c>
      <c r="R14" s="203">
        <v>8326.2219999999998</v>
      </c>
      <c r="S14" s="203">
        <v>7079.4509999999991</v>
      </c>
      <c r="T14" s="203">
        <v>9224.3630000000012</v>
      </c>
      <c r="U14" s="203">
        <v>8588.8440000000028</v>
      </c>
      <c r="V14" s="203">
        <v>10903.496999999998</v>
      </c>
      <c r="W14" s="203">
        <v>9835.2980000000043</v>
      </c>
      <c r="X14" s="203">
        <v>10047.059999999994</v>
      </c>
      <c r="Y14" s="203">
        <v>13857.925999999999</v>
      </c>
      <c r="Z14" s="203">
        <v>14770.591999999991</v>
      </c>
      <c r="AA14" s="203">
        <v>15842.40800000001</v>
      </c>
      <c r="AB14" s="3">
        <v>13085.069000000009</v>
      </c>
      <c r="AC14" s="67">
        <f t="shared" si="12"/>
        <v>-0.17404797301016361</v>
      </c>
      <c r="AE14" s="152">
        <f t="shared" si="0"/>
        <v>0.45427317597741834</v>
      </c>
      <c r="AF14" s="206">
        <f t="shared" si="1"/>
        <v>0.4208013449111434</v>
      </c>
      <c r="AG14" s="206">
        <f t="shared" si="2"/>
        <v>0.65057433259497854</v>
      </c>
      <c r="AH14" s="206">
        <f t="shared" si="3"/>
        <v>0.71673199543963806</v>
      </c>
      <c r="AI14" s="206">
        <f t="shared" si="4"/>
        <v>0.436259341155668</v>
      </c>
      <c r="AJ14" s="206">
        <f t="shared" si="5"/>
        <v>0.46104324133086483</v>
      </c>
      <c r="AK14" s="206">
        <f t="shared" si="6"/>
        <v>0.60980228558256033</v>
      </c>
      <c r="AL14" s="206">
        <f t="shared" si="7"/>
        <v>0.58552699212611625</v>
      </c>
      <c r="AM14" s="206">
        <f t="shared" si="8"/>
        <v>0.76922209294470589</v>
      </c>
      <c r="AN14" s="206">
        <f t="shared" si="9"/>
        <v>0.49861409740591178</v>
      </c>
      <c r="AO14" s="206">
        <f t="shared" si="9"/>
        <v>0.55334691691330395</v>
      </c>
      <c r="AP14" s="206">
        <f t="shared" si="18"/>
        <v>0.58820137643341108</v>
      </c>
      <c r="AQ14" s="67">
        <f t="shared" si="19"/>
        <v>6.2988440804067902E-2</v>
      </c>
      <c r="AS14" s="135"/>
      <c r="AT14" s="135"/>
    </row>
    <row r="15" spans="1:46" ht="20.100000000000001" customHeight="1" x14ac:dyDescent="0.25">
      <c r="A15" s="148" t="s">
        <v>85</v>
      </c>
      <c r="B15" s="25">
        <v>184668.65</v>
      </c>
      <c r="C15" s="203">
        <v>144340.81999999992</v>
      </c>
      <c r="D15" s="203">
        <v>80105.51999999996</v>
      </c>
      <c r="E15" s="203">
        <v>122946.30000000002</v>
      </c>
      <c r="F15" s="203">
        <v>216355.29000000004</v>
      </c>
      <c r="G15" s="203">
        <v>152646.59000000005</v>
      </c>
      <c r="H15" s="203">
        <v>149729.00999999972</v>
      </c>
      <c r="I15" s="203">
        <v>137518.23999999996</v>
      </c>
      <c r="J15" s="276">
        <v>158081.72</v>
      </c>
      <c r="K15" s="276">
        <v>248455.1099999999</v>
      </c>
      <c r="L15" s="276">
        <v>193947.6099999999</v>
      </c>
      <c r="M15" s="3">
        <v>158135.22999999992</v>
      </c>
      <c r="N15" s="67">
        <f t="shared" si="11"/>
        <v>-0.18464976186094789</v>
      </c>
      <c r="P15" s="134" t="s">
        <v>85</v>
      </c>
      <c r="Q15" s="25">
        <v>8976.5390000000007</v>
      </c>
      <c r="R15" s="203">
        <v>8231.4969999999994</v>
      </c>
      <c r="S15" s="203">
        <v>7380.0529999999981</v>
      </c>
      <c r="T15" s="203">
        <v>9158.0150000000012</v>
      </c>
      <c r="U15" s="203">
        <v>11920.680999999999</v>
      </c>
      <c r="V15" s="203">
        <v>8611.9049999999952</v>
      </c>
      <c r="W15" s="203">
        <v>9047.3699999999972</v>
      </c>
      <c r="X15" s="203">
        <v>10872.128000000008</v>
      </c>
      <c r="Y15" s="203">
        <v>13645.628000000001</v>
      </c>
      <c r="Z15" s="203">
        <v>13484.313000000007</v>
      </c>
      <c r="AA15" s="203">
        <v>12902.209999999997</v>
      </c>
      <c r="AB15" s="3">
        <v>11101.16</v>
      </c>
      <c r="AC15" s="67">
        <f t="shared" si="12"/>
        <v>-0.13959236440888792</v>
      </c>
      <c r="AE15" s="152">
        <f t="shared" si="0"/>
        <v>0.48608894904468092</v>
      </c>
      <c r="AF15" s="206">
        <f t="shared" si="1"/>
        <v>0.57028198953005838</v>
      </c>
      <c r="AG15" s="206">
        <f t="shared" si="2"/>
        <v>0.92129144158854492</v>
      </c>
      <c r="AH15" s="206">
        <f t="shared" si="3"/>
        <v>0.7448792684285741</v>
      </c>
      <c r="AI15" s="206">
        <f t="shared" si="4"/>
        <v>0.55097709882665669</v>
      </c>
      <c r="AJ15" s="206">
        <f t="shared" si="5"/>
        <v>0.56417277320115655</v>
      </c>
      <c r="AK15" s="206">
        <f t="shared" si="6"/>
        <v>0.60424963739491866</v>
      </c>
      <c r="AL15" s="206">
        <f t="shared" si="7"/>
        <v>0.79059534211607208</v>
      </c>
      <c r="AM15" s="206">
        <f t="shared" si="8"/>
        <v>0.86320088116450155</v>
      </c>
      <c r="AN15" s="206">
        <f t="shared" si="9"/>
        <v>0.54272632991931669</v>
      </c>
      <c r="AO15" s="206">
        <f t="shared" si="9"/>
        <v>0.66524202077045469</v>
      </c>
      <c r="AP15" s="206">
        <f t="shared" ref="AP15" si="20">(AB15/M15)*10</f>
        <v>0.70200422764743853</v>
      </c>
      <c r="AQ15" s="67">
        <f t="shared" ref="AQ15" si="21">IF(AP15="","",(AP15-AO15)/AO15)</f>
        <v>5.5261402210292479E-2</v>
      </c>
      <c r="AS15" s="135"/>
      <c r="AT15" s="135"/>
    </row>
    <row r="16" spans="1:46" ht="20.100000000000001" customHeight="1" x14ac:dyDescent="0.25">
      <c r="A16" s="148" t="s">
        <v>86</v>
      </c>
      <c r="B16" s="25">
        <v>175049.21999999997</v>
      </c>
      <c r="C16" s="203">
        <v>101082.92000000001</v>
      </c>
      <c r="D16" s="203">
        <v>69030.890000000014</v>
      </c>
      <c r="E16" s="203">
        <v>154535.30999999976</v>
      </c>
      <c r="F16" s="203">
        <v>191998.53000000006</v>
      </c>
      <c r="G16" s="203">
        <v>123638.51</v>
      </c>
      <c r="H16" s="203">
        <v>139323.20999999988</v>
      </c>
      <c r="I16" s="203">
        <v>159510.34999999989</v>
      </c>
      <c r="J16" s="276">
        <v>217871.62</v>
      </c>
      <c r="K16" s="276">
        <v>280257.64000000013</v>
      </c>
      <c r="L16" s="276">
        <v>221165.11999999979</v>
      </c>
      <c r="M16" s="3"/>
      <c r="N16" s="67" t="str">
        <f t="shared" si="11"/>
        <v/>
      </c>
      <c r="P16" s="134" t="s">
        <v>86</v>
      </c>
      <c r="Q16" s="25">
        <v>8917.1569999999974</v>
      </c>
      <c r="R16" s="203">
        <v>6317.9840000000004</v>
      </c>
      <c r="S16" s="203">
        <v>6844.7550000000019</v>
      </c>
      <c r="T16" s="203">
        <v>12425.312000000002</v>
      </c>
      <c r="U16" s="203">
        <v>11852.688999999998</v>
      </c>
      <c r="V16" s="203">
        <v>8900.4360000000015</v>
      </c>
      <c r="W16" s="203">
        <v>10677.083000000001</v>
      </c>
      <c r="X16" s="203">
        <v>13098.086000000008</v>
      </c>
      <c r="Y16" s="203">
        <v>16740.395</v>
      </c>
      <c r="Z16" s="203">
        <v>17459.428999999986</v>
      </c>
      <c r="AA16" s="203">
        <v>14265.805999999997</v>
      </c>
      <c r="AB16" s="3"/>
      <c r="AC16" s="67" t="str">
        <f t="shared" si="12"/>
        <v/>
      </c>
      <c r="AE16" s="152">
        <f t="shared" si="0"/>
        <v>0.50940855377704619</v>
      </c>
      <c r="AF16" s="206">
        <f t="shared" si="1"/>
        <v>0.62502982699747878</v>
      </c>
      <c r="AG16" s="206">
        <f t="shared" si="2"/>
        <v>0.99154958019518513</v>
      </c>
      <c r="AH16" s="206">
        <f t="shared" si="3"/>
        <v>0.80404355483546253</v>
      </c>
      <c r="AI16" s="206">
        <f t="shared" si="4"/>
        <v>0.61733227853359063</v>
      </c>
      <c r="AJ16" s="206">
        <f t="shared" si="5"/>
        <v>0.71987570862832317</v>
      </c>
      <c r="AK16" s="206">
        <f t="shared" si="6"/>
        <v>0.76635350276526137</v>
      </c>
      <c r="AL16" s="206">
        <f t="shared" si="7"/>
        <v>0.8211433301976967</v>
      </c>
      <c r="AM16" s="206">
        <f t="shared" si="8"/>
        <v>0.76836051432490382</v>
      </c>
      <c r="AN16" s="206">
        <f t="shared" si="9"/>
        <v>0.62297780713489115</v>
      </c>
      <c r="AO16" s="206">
        <f t="shared" si="9"/>
        <v>0.64502965024503012</v>
      </c>
      <c r="AP16" s="206"/>
      <c r="AQ16" s="67"/>
      <c r="AS16" s="135"/>
      <c r="AT16" s="135"/>
    </row>
    <row r="17" spans="1:46" ht="20.100000000000001" customHeight="1" x14ac:dyDescent="0.25">
      <c r="A17" s="148" t="s">
        <v>87</v>
      </c>
      <c r="B17" s="25">
        <v>143652.40999999997</v>
      </c>
      <c r="C17" s="203">
        <v>108321.03000000003</v>
      </c>
      <c r="D17" s="203">
        <v>126056.69</v>
      </c>
      <c r="E17" s="203">
        <v>102105.74999999991</v>
      </c>
      <c r="F17" s="203">
        <v>191150.96000000002</v>
      </c>
      <c r="G17" s="203">
        <v>143866.02999999988</v>
      </c>
      <c r="H17" s="203">
        <v>151239.86000000007</v>
      </c>
      <c r="I17" s="203">
        <v>135902.21999999988</v>
      </c>
      <c r="J17" s="276">
        <v>269362.65000000002</v>
      </c>
      <c r="K17" s="276">
        <v>228067.11000000004</v>
      </c>
      <c r="L17" s="276">
        <v>226213.38000000006</v>
      </c>
      <c r="M17" s="3"/>
      <c r="N17" s="67" t="str">
        <f t="shared" si="11"/>
        <v/>
      </c>
      <c r="P17" s="134" t="s">
        <v>87</v>
      </c>
      <c r="Q17" s="25">
        <v>8623.6640000000007</v>
      </c>
      <c r="R17" s="203">
        <v>7729.3239999999987</v>
      </c>
      <c r="S17" s="203">
        <v>10518.219000000001</v>
      </c>
      <c r="T17" s="203">
        <v>7756.1780000000035</v>
      </c>
      <c r="U17" s="203">
        <v>12715.098000000002</v>
      </c>
      <c r="V17" s="203">
        <v>10229.966999999997</v>
      </c>
      <c r="W17" s="203">
        <v>10778.716999999997</v>
      </c>
      <c r="X17" s="203">
        <v>11138.637000000001</v>
      </c>
      <c r="Y17" s="203">
        <v>17757.596000000001</v>
      </c>
      <c r="Z17" s="203">
        <v>15905.198000000008</v>
      </c>
      <c r="AA17" s="203">
        <v>14901.102000000014</v>
      </c>
      <c r="AB17" s="3"/>
      <c r="AC17" s="67" t="str">
        <f t="shared" si="12"/>
        <v/>
      </c>
      <c r="AE17" s="152">
        <f t="shared" ref="AE17:AF23" si="22">(Q17/B17)*10</f>
        <v>0.60031460662581315</v>
      </c>
      <c r="AF17" s="206">
        <f t="shared" si="22"/>
        <v>0.71355709966938063</v>
      </c>
      <c r="AG17" s="206">
        <f t="shared" ref="AG17:AJ19" si="23">IF(S17="","",(S17/D17)*10)</f>
        <v>0.83440387019522733</v>
      </c>
      <c r="AH17" s="206">
        <f t="shared" si="23"/>
        <v>0.75962205850307263</v>
      </c>
      <c r="AI17" s="206">
        <f t="shared" si="23"/>
        <v>0.665186196292187</v>
      </c>
      <c r="AJ17" s="206">
        <f t="shared" si="23"/>
        <v>0.71107592250929597</v>
      </c>
      <c r="AK17" s="206">
        <f t="shared" ref="AK17:AK22" si="24">(W17/H17)*10</f>
        <v>0.71269022597614096</v>
      </c>
      <c r="AL17" s="206">
        <f t="shared" si="7"/>
        <v>0.81960669958150867</v>
      </c>
      <c r="AM17" s="206">
        <f t="shared" si="8"/>
        <v>0.65924492501094711</v>
      </c>
      <c r="AN17" s="206">
        <f t="shared" si="9"/>
        <v>0.69739113193480651</v>
      </c>
      <c r="AO17" s="206">
        <f t="shared" si="9"/>
        <v>0.65871886092679444</v>
      </c>
      <c r="AP17" s="206"/>
      <c r="AQ17" s="67"/>
      <c r="AS17" s="135"/>
      <c r="AT17" s="135"/>
    </row>
    <row r="18" spans="1:46" ht="20.100000000000001" customHeight="1" thickBot="1" x14ac:dyDescent="0.3">
      <c r="A18" s="148" t="s">
        <v>88</v>
      </c>
      <c r="B18" s="25">
        <v>152913.45000000004</v>
      </c>
      <c r="C18" s="203">
        <v>216589.59999999995</v>
      </c>
      <c r="D18" s="203">
        <v>85917.549999999959</v>
      </c>
      <c r="E18" s="203">
        <v>230072.31999999998</v>
      </c>
      <c r="F18" s="203">
        <v>233366.15000000014</v>
      </c>
      <c r="G18" s="203">
        <v>149347.89999999994</v>
      </c>
      <c r="H18" s="203">
        <v>169726.70999999988</v>
      </c>
      <c r="I18" s="203">
        <v>161609.71999999994</v>
      </c>
      <c r="J18" s="276">
        <v>201683.16</v>
      </c>
      <c r="K18" s="276">
        <v>231436.16000000015</v>
      </c>
      <c r="L18" s="276">
        <v>249510.86000000004</v>
      </c>
      <c r="M18" s="3"/>
      <c r="N18" s="67" t="str">
        <f t="shared" si="11"/>
        <v/>
      </c>
      <c r="P18" s="134" t="s">
        <v>88</v>
      </c>
      <c r="Q18" s="25">
        <v>8608.0499999999975</v>
      </c>
      <c r="R18" s="203">
        <v>10777.051000000001</v>
      </c>
      <c r="S18" s="203">
        <v>8423.9280000000035</v>
      </c>
      <c r="T18" s="203">
        <v>14158.847</v>
      </c>
      <c r="U18" s="203">
        <v>13639.642000000007</v>
      </c>
      <c r="V18" s="203">
        <v>9440.7710000000006</v>
      </c>
      <c r="W18" s="203">
        <v>11551.010000000002</v>
      </c>
      <c r="X18" s="203">
        <v>14804.034999999996</v>
      </c>
      <c r="Y18" s="203">
        <v>13581.739</v>
      </c>
      <c r="Z18" s="203">
        <v>16207.478999999999</v>
      </c>
      <c r="AA18" s="203">
        <v>14210.079999999994</v>
      </c>
      <c r="AB18" s="3"/>
      <c r="AC18" s="67" t="str">
        <f t="shared" si="12"/>
        <v/>
      </c>
      <c r="AE18" s="152">
        <f t="shared" si="22"/>
        <v>0.56293609227965202</v>
      </c>
      <c r="AF18" s="206">
        <f t="shared" si="22"/>
        <v>0.49757933898949919</v>
      </c>
      <c r="AG18" s="206">
        <f t="shared" si="23"/>
        <v>0.98046650538801527</v>
      </c>
      <c r="AH18" s="206">
        <f t="shared" si="23"/>
        <v>0.61540853762851611</v>
      </c>
      <c r="AI18" s="206">
        <f t="shared" si="23"/>
        <v>0.58447388363736552</v>
      </c>
      <c r="AJ18" s="206">
        <f t="shared" si="23"/>
        <v>0.63213282543644767</v>
      </c>
      <c r="AK18" s="206">
        <f t="shared" si="24"/>
        <v>0.68056524515204542</v>
      </c>
      <c r="AL18" s="206">
        <f t="shared" si="7"/>
        <v>0.91603617653690639</v>
      </c>
      <c r="AM18" s="206">
        <f t="shared" si="8"/>
        <v>0.67341958545274683</v>
      </c>
      <c r="AN18" s="206">
        <f t="shared" si="9"/>
        <v>0.7003002037365289</v>
      </c>
      <c r="AO18" s="206">
        <f t="shared" si="9"/>
        <v>0.56951749515031103</v>
      </c>
      <c r="AP18" s="206"/>
      <c r="AQ18" s="67"/>
      <c r="AS18" s="135"/>
      <c r="AT18" s="135"/>
    </row>
    <row r="19" spans="1:46" ht="20.100000000000001" customHeight="1" thickBot="1" x14ac:dyDescent="0.3">
      <c r="A19" s="42" t="str">
        <f>'2'!A19</f>
        <v>jan-set</v>
      </c>
      <c r="B19" s="222">
        <f>SUM(B7:B15)</f>
        <v>1344647.8399999999</v>
      </c>
      <c r="C19" s="223">
        <f t="shared" ref="C19:M19" si="25">SUM(C7:C15)</f>
        <v>1210094.8799999997</v>
      </c>
      <c r="D19" s="223">
        <f t="shared" si="25"/>
        <v>1015139.44</v>
      </c>
      <c r="E19" s="223">
        <f t="shared" si="25"/>
        <v>1112816.5599999998</v>
      </c>
      <c r="F19" s="223">
        <f t="shared" si="25"/>
        <v>1713682.7799999998</v>
      </c>
      <c r="G19" s="223">
        <f t="shared" si="25"/>
        <v>1744238.9999999998</v>
      </c>
      <c r="H19" s="223">
        <f t="shared" si="25"/>
        <v>1344160.5199999998</v>
      </c>
      <c r="I19" s="223">
        <f t="shared" si="25"/>
        <v>1698798.5999999996</v>
      </c>
      <c r="J19" s="223">
        <f t="shared" si="25"/>
        <v>1288283.8699999999</v>
      </c>
      <c r="K19" s="223">
        <f t="shared" si="25"/>
        <v>2195500.2300000009</v>
      </c>
      <c r="L19" s="223">
        <f t="shared" si="25"/>
        <v>2048348.96</v>
      </c>
      <c r="M19" s="420">
        <f t="shared" si="25"/>
        <v>2211794.2800000007</v>
      </c>
      <c r="N19" s="218">
        <f t="shared" si="11"/>
        <v>7.979368905970044E-2</v>
      </c>
      <c r="O19" s="226"/>
      <c r="P19" s="225"/>
      <c r="Q19" s="222">
        <f>SUM(Q7:Q15)</f>
        <v>63344.494000000006</v>
      </c>
      <c r="R19" s="223">
        <f t="shared" ref="R19:AB19" si="26">SUM(R7:R15)</f>
        <v>57090.210000000006</v>
      </c>
      <c r="S19" s="223">
        <f t="shared" si="26"/>
        <v>60584.398000000001</v>
      </c>
      <c r="T19" s="223">
        <f t="shared" si="26"/>
        <v>88058.664000000004</v>
      </c>
      <c r="U19" s="223">
        <f t="shared" si="26"/>
        <v>86946.561999999991</v>
      </c>
      <c r="V19" s="223">
        <f t="shared" si="26"/>
        <v>88183.735000000001</v>
      </c>
      <c r="W19" s="223">
        <f t="shared" si="26"/>
        <v>77183.72600000001</v>
      </c>
      <c r="X19" s="223">
        <f t="shared" si="26"/>
        <v>98165.16800000002</v>
      </c>
      <c r="Y19" s="223">
        <f t="shared" si="26"/>
        <v>106647.321</v>
      </c>
      <c r="Z19" s="223">
        <f t="shared" si="26"/>
        <v>119636.23200000003</v>
      </c>
      <c r="AA19" s="223">
        <f t="shared" si="26"/>
        <v>122877.72500000001</v>
      </c>
      <c r="AB19" s="224">
        <f t="shared" si="26"/>
        <v>122241.33899999999</v>
      </c>
      <c r="AC19" s="76">
        <f t="shared" si="12"/>
        <v>-5.1790184103751363E-3</v>
      </c>
      <c r="AE19" s="227">
        <f t="shared" si="22"/>
        <v>0.47108612467633171</v>
      </c>
      <c r="AF19" s="228">
        <f t="shared" si="22"/>
        <v>0.47178292333573069</v>
      </c>
      <c r="AG19" s="228">
        <f t="shared" si="23"/>
        <v>0.59680863153144759</v>
      </c>
      <c r="AH19" s="228">
        <f t="shared" si="23"/>
        <v>0.79131338591870004</v>
      </c>
      <c r="AI19" s="228">
        <f t="shared" si="23"/>
        <v>0.50736672512983993</v>
      </c>
      <c r="AJ19" s="228">
        <f t="shared" si="23"/>
        <v>0.50557139818568453</v>
      </c>
      <c r="AK19" s="228">
        <f t="shared" si="24"/>
        <v>0.57421509448886376</v>
      </c>
      <c r="AL19" s="228">
        <f t="shared" si="7"/>
        <v>0.5778505350781431</v>
      </c>
      <c r="AM19" s="228">
        <f t="shared" si="8"/>
        <v>0.82782470139907915</v>
      </c>
      <c r="AN19" s="228">
        <f t="shared" si="9"/>
        <v>0.54491559766313469</v>
      </c>
      <c r="AO19" s="228">
        <f t="shared" si="9"/>
        <v>0.5998866765358184</v>
      </c>
      <c r="AP19" s="228">
        <f t="shared" si="9"/>
        <v>0.5526795150225271</v>
      </c>
      <c r="AQ19" s="76">
        <f t="shared" ref="AQ19:AQ23" si="27">IF(AP19="","",(AP19-AO19)/AO19)</f>
        <v>-7.8693465549026273E-2</v>
      </c>
      <c r="AS19" s="135"/>
      <c r="AT19" s="135"/>
    </row>
    <row r="20" spans="1:46" ht="20.100000000000001" customHeight="1" x14ac:dyDescent="0.25">
      <c r="A20" s="148" t="s">
        <v>89</v>
      </c>
      <c r="B20" s="25">
        <f>SUM(B7:B9)</f>
        <v>383996.99999999988</v>
      </c>
      <c r="C20" s="203">
        <f>SUM(C7:C9)</f>
        <v>360761.51999999996</v>
      </c>
      <c r="D20" s="203">
        <f>SUM(D7:D9)</f>
        <v>338161.04999999993</v>
      </c>
      <c r="E20" s="203">
        <f t="shared" ref="E20:I20" si="28">SUM(E7:E9)</f>
        <v>270933.47000000003</v>
      </c>
      <c r="F20" s="203">
        <f t="shared" si="28"/>
        <v>519508.35</v>
      </c>
      <c r="G20" s="203">
        <f t="shared" si="28"/>
        <v>534624.43999999983</v>
      </c>
      <c r="H20" s="203">
        <f t="shared" si="28"/>
        <v>446773.26</v>
      </c>
      <c r="I20" s="203">
        <f t="shared" si="28"/>
        <v>530786.49</v>
      </c>
      <c r="J20" s="203">
        <f t="shared" ref="J20:K20" si="29">SUM(J7:J9)</f>
        <v>340453.22</v>
      </c>
      <c r="K20" s="203">
        <f t="shared" si="29"/>
        <v>649895.34000000008</v>
      </c>
      <c r="L20" s="203">
        <f t="shared" ref="L20:M21" si="30">SUM(L7:L9)</f>
        <v>640920.42999999993</v>
      </c>
      <c r="M20" s="203">
        <f t="shared" si="30"/>
        <v>794459.75000000116</v>
      </c>
      <c r="N20" s="67">
        <f t="shared" si="11"/>
        <v>0.23956065809916724</v>
      </c>
      <c r="P20" s="134" t="s">
        <v>89</v>
      </c>
      <c r="Q20" s="25">
        <f>SUM(Q7:Q9)</f>
        <v>17386.603999999999</v>
      </c>
      <c r="R20" s="203">
        <f t="shared" ref="R20" si="31">SUM(R7:R9)</f>
        <v>16187.608</v>
      </c>
      <c r="S20" s="203">
        <f>SUM(S7:S9)</f>
        <v>17207.878999999994</v>
      </c>
      <c r="T20" s="203">
        <f t="shared" ref="T20:X20" si="32">SUM(T7:T9)</f>
        <v>22973.369000000002</v>
      </c>
      <c r="U20" s="203">
        <f t="shared" si="32"/>
        <v>26551.153999999995</v>
      </c>
      <c r="V20" s="203">
        <f t="shared" si="32"/>
        <v>26243.759999999998</v>
      </c>
      <c r="W20" s="203">
        <f t="shared" si="32"/>
        <v>24497.342000000004</v>
      </c>
      <c r="X20" s="203">
        <f t="shared" si="32"/>
        <v>29314.421999999999</v>
      </c>
      <c r="Y20" s="203">
        <f t="shared" ref="Y20:Z20" si="33">SUM(Y7:Y9)</f>
        <v>28198.834000000003</v>
      </c>
      <c r="Z20" s="203">
        <f t="shared" si="33"/>
        <v>37842.870999999999</v>
      </c>
      <c r="AA20" s="203">
        <f t="shared" ref="AA20" si="34">SUM(AA7:AA9)</f>
        <v>40547.094000000005</v>
      </c>
      <c r="AB20" s="276">
        <f>IF(AB9="","",SUM(AB7:AB9))</f>
        <v>41268.688000000002</v>
      </c>
      <c r="AC20" s="76">
        <f t="shared" si="12"/>
        <v>1.7796441836250884E-2</v>
      </c>
      <c r="AE20" s="151">
        <f t="shared" si="22"/>
        <v>0.45277968317460826</v>
      </c>
      <c r="AF20" s="205">
        <f t="shared" si="22"/>
        <v>0.44870661372088694</v>
      </c>
      <c r="AG20" s="205">
        <f t="shared" ref="AG20:AJ22" si="35">(S20/D20)*10</f>
        <v>0.50886638186154198</v>
      </c>
      <c r="AH20" s="205">
        <f t="shared" si="35"/>
        <v>0.84793395958055684</v>
      </c>
      <c r="AI20" s="205">
        <f t="shared" si="35"/>
        <v>0.51108233390281399</v>
      </c>
      <c r="AJ20" s="205">
        <f t="shared" si="35"/>
        <v>0.49088216019454722</v>
      </c>
      <c r="AK20" s="205">
        <f t="shared" si="24"/>
        <v>0.54831710384815791</v>
      </c>
      <c r="AL20" s="205">
        <f t="shared" si="7"/>
        <v>0.55228274555367829</v>
      </c>
      <c r="AM20" s="205">
        <f t="shared" si="8"/>
        <v>0.82827338216980306</v>
      </c>
      <c r="AN20" s="205">
        <f t="shared" si="9"/>
        <v>0.5822917733184545</v>
      </c>
      <c r="AO20" s="205">
        <f t="shared" si="9"/>
        <v>0.63263850085103401</v>
      </c>
      <c r="AP20" s="205">
        <f t="shared" si="9"/>
        <v>0.51945599509603779</v>
      </c>
      <c r="AQ20" s="76">
        <f>(AP20-AO20)/AO20</f>
        <v>-0.17890549753570412</v>
      </c>
      <c r="AS20" s="135"/>
      <c r="AT20" s="135"/>
    </row>
    <row r="21" spans="1:46" ht="20.100000000000001" customHeight="1" x14ac:dyDescent="0.25">
      <c r="A21" s="148" t="s">
        <v>90</v>
      </c>
      <c r="B21" s="25">
        <f>SUM(B10:B12)</f>
        <v>449195.80000000005</v>
      </c>
      <c r="C21" s="203">
        <f>SUM(C10:C12)</f>
        <v>360855.57999999996</v>
      </c>
      <c r="D21" s="203">
        <f>SUM(D10:D12)</f>
        <v>358400.06000000006</v>
      </c>
      <c r="E21" s="203">
        <f t="shared" ref="E21:I21" si="36">SUM(E10:E12)</f>
        <v>410436.21999999991</v>
      </c>
      <c r="F21" s="203">
        <f t="shared" si="36"/>
        <v>511451.39999999991</v>
      </c>
      <c r="G21" s="203">
        <f t="shared" si="36"/>
        <v>582701.47000000009</v>
      </c>
      <c r="H21" s="203">
        <f t="shared" si="36"/>
        <v>438564.12</v>
      </c>
      <c r="I21" s="203">
        <f t="shared" si="36"/>
        <v>651591.7899999998</v>
      </c>
      <c r="J21" s="203">
        <f t="shared" ref="J21:K21" si="37">SUM(J10:J12)</f>
        <v>433350.24</v>
      </c>
      <c r="K21" s="203">
        <f t="shared" si="37"/>
        <v>722229.66999999993</v>
      </c>
      <c r="L21" s="203">
        <f t="shared" ref="L21" si="38">SUM(L10:L12)</f>
        <v>641359.03999999992</v>
      </c>
      <c r="M21" s="203">
        <f t="shared" si="30"/>
        <v>798525.81000000099</v>
      </c>
      <c r="N21" s="67">
        <f t="shared" ref="N21" si="39">IF(M21="","",(M21-L21)/L21)</f>
        <v>0.24505270869808132</v>
      </c>
      <c r="P21" s="134" t="s">
        <v>90</v>
      </c>
      <c r="Q21" s="25">
        <f>SUM(Q10:Q12)</f>
        <v>20822.173999999999</v>
      </c>
      <c r="R21" s="203">
        <f t="shared" ref="R21" si="40">SUM(R10:R12)</f>
        <v>16993.961000000003</v>
      </c>
      <c r="S21" s="203">
        <f>SUM(S10:S12)</f>
        <v>20306.538000000008</v>
      </c>
      <c r="T21" s="203">
        <f t="shared" ref="T21:X21" si="41">SUM(T10:T12)</f>
        <v>32580.996999999992</v>
      </c>
      <c r="U21" s="203">
        <f t="shared" si="41"/>
        <v>26623.229000000007</v>
      </c>
      <c r="V21" s="203">
        <f t="shared" si="41"/>
        <v>30060.606000000007</v>
      </c>
      <c r="W21" s="203">
        <f t="shared" si="41"/>
        <v>25330.112999999998</v>
      </c>
      <c r="X21" s="203">
        <f t="shared" si="41"/>
        <v>36181.829000000005</v>
      </c>
      <c r="Y21" s="203">
        <f t="shared" ref="Y21:Z21" si="42">SUM(Y10:Y12)</f>
        <v>36659.758999999998</v>
      </c>
      <c r="Z21" s="203">
        <f t="shared" si="42"/>
        <v>39251.351000000017</v>
      </c>
      <c r="AA21" s="203">
        <f t="shared" ref="AA21" si="43">SUM(AA10:AA12)</f>
        <v>36974.112000000001</v>
      </c>
      <c r="AB21" s="276">
        <f>IF(AB12="","",SUM(AB10:AB12))</f>
        <v>41002.917000000001</v>
      </c>
      <c r="AC21" s="67">
        <f t="shared" si="12"/>
        <v>0.10896286028451475</v>
      </c>
      <c r="AE21" s="152">
        <f t="shared" si="22"/>
        <v>0.4635433813049899</v>
      </c>
      <c r="AF21" s="206">
        <f t="shared" si="22"/>
        <v>0.4709352422927755</v>
      </c>
      <c r="AG21" s="206">
        <f t="shared" si="35"/>
        <v>0.56658857702200172</v>
      </c>
      <c r="AH21" s="206">
        <f t="shared" si="35"/>
        <v>0.7938138841645116</v>
      </c>
      <c r="AI21" s="206">
        <f t="shared" si="35"/>
        <v>0.52054269477021697</v>
      </c>
      <c r="AJ21" s="206">
        <f t="shared" si="35"/>
        <v>0.51588347631935783</v>
      </c>
      <c r="AK21" s="206">
        <f t="shared" si="24"/>
        <v>0.57756920470374995</v>
      </c>
      <c r="AL21" s="206">
        <f t="shared" si="7"/>
        <v>0.55528368459031718</v>
      </c>
      <c r="AM21" s="206">
        <f t="shared" si="8"/>
        <v>0.84596143295086201</v>
      </c>
      <c r="AN21" s="206">
        <f t="shared" si="9"/>
        <v>0.54347464013767288</v>
      </c>
      <c r="AO21" s="206">
        <f t="shared" si="9"/>
        <v>0.57649631008553348</v>
      </c>
      <c r="AP21" s="206">
        <f t="shared" ref="AP21" si="44">(AB21/M21)*10</f>
        <v>0.51348267628318678</v>
      </c>
      <c r="AQ21" s="67">
        <f>(AP21-AO21)/AO21</f>
        <v>-0.10930448764363732</v>
      </c>
      <c r="AS21" s="135"/>
      <c r="AT21" s="135"/>
    </row>
    <row r="22" spans="1:46" ht="20.100000000000001" customHeight="1" x14ac:dyDescent="0.25">
      <c r="A22" s="148" t="s">
        <v>91</v>
      </c>
      <c r="B22" s="25">
        <f>SUM(B13:B15)</f>
        <v>511455.04000000004</v>
      </c>
      <c r="C22" s="203">
        <f>SUM(C13:C15)</f>
        <v>488477.77999999991</v>
      </c>
      <c r="D22" s="203">
        <f>SUM(D13:D15)</f>
        <v>318578.32999999984</v>
      </c>
      <c r="E22" s="203">
        <f t="shared" ref="E22:I22" si="45">SUM(E13:E15)</f>
        <v>431446.86999999988</v>
      </c>
      <c r="F22" s="203">
        <f t="shared" si="45"/>
        <v>682723.02999999991</v>
      </c>
      <c r="G22" s="203">
        <f t="shared" si="45"/>
        <v>626913.08999999985</v>
      </c>
      <c r="H22" s="203">
        <f t="shared" si="45"/>
        <v>458823.13999999961</v>
      </c>
      <c r="I22" s="203">
        <f t="shared" si="45"/>
        <v>516420.31999999972</v>
      </c>
      <c r="J22" s="203">
        <f t="shared" ref="J22:K22" si="46">SUM(J13:J15)</f>
        <v>514480.41000000003</v>
      </c>
      <c r="K22" s="203">
        <f t="shared" si="46"/>
        <v>823375.22000000055</v>
      </c>
      <c r="L22" s="203">
        <f t="shared" ref="L22" si="47">SUM(L13:L15)</f>
        <v>766069.49</v>
      </c>
      <c r="M22" s="276">
        <f>IF(M13="","",SUM(M13:M15))</f>
        <v>652649.61999999988</v>
      </c>
      <c r="N22" s="67">
        <f t="shared" si="11"/>
        <v>-0.14805428421382519</v>
      </c>
      <c r="P22" s="134" t="s">
        <v>91</v>
      </c>
      <c r="Q22" s="25">
        <f>SUM(Q13:Q15)</f>
        <v>25135.716000000004</v>
      </c>
      <c r="R22" s="203">
        <f t="shared" ref="R22" si="48">SUM(R13:R15)</f>
        <v>23908.640999999996</v>
      </c>
      <c r="S22" s="203">
        <f>SUM(S13:S15)</f>
        <v>23069.980999999996</v>
      </c>
      <c r="T22" s="203">
        <f t="shared" ref="T22:X22" si="49">SUM(T13:T15)</f>
        <v>32504.29800000001</v>
      </c>
      <c r="U22" s="203">
        <f t="shared" si="49"/>
        <v>33772.178999999996</v>
      </c>
      <c r="V22" s="203">
        <f t="shared" si="49"/>
        <v>31879.368999999995</v>
      </c>
      <c r="W22" s="203">
        <f t="shared" si="49"/>
        <v>27356.271000000008</v>
      </c>
      <c r="X22" s="203">
        <f t="shared" si="49"/>
        <v>32668.917000000012</v>
      </c>
      <c r="Y22" s="203">
        <f t="shared" ref="Y22:Z22" si="50">SUM(Y13:Y15)</f>
        <v>41788.728000000003</v>
      </c>
      <c r="Z22" s="203">
        <f t="shared" si="50"/>
        <v>42542.01</v>
      </c>
      <c r="AA22" s="203">
        <f t="shared" ref="AA22" si="51">SUM(AA13:AA15)</f>
        <v>45356.519000000008</v>
      </c>
      <c r="AB22" s="276">
        <f>IF(AB15="","",SUM(AB13:AB15))</f>
        <v>39969.734000000011</v>
      </c>
      <c r="AC22" s="67">
        <f t="shared" si="12"/>
        <v>-0.11876539731807892</v>
      </c>
      <c r="AE22" s="152">
        <f t="shared" si="22"/>
        <v>0.49145504558914899</v>
      </c>
      <c r="AF22" s="206">
        <f t="shared" si="22"/>
        <v>0.48945196647429901</v>
      </c>
      <c r="AG22" s="206">
        <f t="shared" si="35"/>
        <v>0.72415411933385454</v>
      </c>
      <c r="AH22" s="206">
        <f t="shared" si="35"/>
        <v>0.75337892705074017</v>
      </c>
      <c r="AI22" s="206">
        <f t="shared" si="35"/>
        <v>0.49466881174346788</v>
      </c>
      <c r="AJ22" s="206">
        <f t="shared" si="35"/>
        <v>0.50851337304186772</v>
      </c>
      <c r="AK22" s="206">
        <f t="shared" si="24"/>
        <v>0.59622692525926291</v>
      </c>
      <c r="AL22" s="206">
        <f t="shared" si="7"/>
        <v>0.63260324458185591</v>
      </c>
      <c r="AM22" s="206">
        <f t="shared" si="8"/>
        <v>0.8122511020390456</v>
      </c>
      <c r="AN22" s="206">
        <f t="shared" si="9"/>
        <v>0.5166782891523013</v>
      </c>
      <c r="AO22" s="206">
        <f t="shared" si="9"/>
        <v>0.59206794673417951</v>
      </c>
      <c r="AP22" s="206">
        <f t="shared" si="9"/>
        <v>0.61242254304844335</v>
      </c>
      <c r="AQ22" s="67">
        <f>(AP22-AO22)/AO22</f>
        <v>3.437881821932582E-2</v>
      </c>
      <c r="AS22" s="135"/>
      <c r="AT22" s="135"/>
    </row>
    <row r="23" spans="1:46" ht="20.100000000000001" customHeight="1" thickBot="1" x14ac:dyDescent="0.3">
      <c r="A23" s="149" t="s">
        <v>92</v>
      </c>
      <c r="B23" s="27">
        <f>SUM(B16:B18)</f>
        <v>471615.07999999996</v>
      </c>
      <c r="C23" s="204">
        <f>SUM(C16:C18)</f>
        <v>425993.55</v>
      </c>
      <c r="D23" s="204">
        <f>SUM(D16:D18)</f>
        <v>281005.13</v>
      </c>
      <c r="E23" s="204">
        <f t="shared" ref="E23:I23" si="52">SUM(E16:E18)</f>
        <v>486713.37999999966</v>
      </c>
      <c r="F23" s="204">
        <f t="shared" si="52"/>
        <v>616515.64000000025</v>
      </c>
      <c r="G23" s="204">
        <f t="shared" si="52"/>
        <v>416852.43999999983</v>
      </c>
      <c r="H23" s="204">
        <f t="shared" si="52"/>
        <v>460289.7799999998</v>
      </c>
      <c r="I23" s="204">
        <f t="shared" si="52"/>
        <v>457022.28999999969</v>
      </c>
      <c r="J23" s="204">
        <f t="shared" ref="J23:K23" si="53">SUM(J16:J18)</f>
        <v>688917.43</v>
      </c>
      <c r="K23" s="204">
        <f t="shared" si="53"/>
        <v>739760.91000000038</v>
      </c>
      <c r="L23" s="204">
        <f t="shared" ref="L23" si="54">SUM(L16:L18)</f>
        <v>696889.35999999987</v>
      </c>
      <c r="M23" s="277" t="str">
        <f>IF(M16="","",SUM(M16:M18))</f>
        <v/>
      </c>
      <c r="N23" s="70" t="str">
        <f t="shared" si="11"/>
        <v/>
      </c>
      <c r="P23" s="136" t="s">
        <v>92</v>
      </c>
      <c r="Q23" s="27">
        <f>SUM(Q16:Q18)</f>
        <v>26148.870999999992</v>
      </c>
      <c r="R23" s="204">
        <f t="shared" ref="R23" si="55">SUM(R16:R18)</f>
        <v>24824.359</v>
      </c>
      <c r="S23" s="204">
        <f>SUM(S16:S18)</f>
        <v>25786.902000000006</v>
      </c>
      <c r="T23" s="204">
        <f t="shared" ref="T23:X23" si="56">SUM(T16:T18)</f>
        <v>34340.337000000007</v>
      </c>
      <c r="U23" s="204">
        <f t="shared" si="56"/>
        <v>38207.429000000004</v>
      </c>
      <c r="V23" s="204">
        <f t="shared" si="56"/>
        <v>28571.173999999999</v>
      </c>
      <c r="W23" s="204">
        <f t="shared" si="56"/>
        <v>33006.81</v>
      </c>
      <c r="X23" s="204">
        <f t="shared" si="56"/>
        <v>39040.758000000002</v>
      </c>
      <c r="Y23" s="204">
        <f t="shared" ref="Y23:Z23" si="57">SUM(Y16:Y18)</f>
        <v>48079.73</v>
      </c>
      <c r="Z23" s="204">
        <f t="shared" si="57"/>
        <v>49572.105999999992</v>
      </c>
      <c r="AA23" s="204">
        <f t="shared" ref="AA23" si="58">SUM(AA16:AA18)</f>
        <v>43376.988000000005</v>
      </c>
      <c r="AB23" s="277" t="str">
        <f>IF(AB18="","",SUM(AB16:AB18))</f>
        <v/>
      </c>
      <c r="AC23" s="70" t="str">
        <f t="shared" si="12"/>
        <v/>
      </c>
      <c r="AE23" s="153">
        <f t="shared" si="22"/>
        <v>0.55445366590058986</v>
      </c>
      <c r="AF23" s="207">
        <f t="shared" si="22"/>
        <v>0.58274025510480154</v>
      </c>
      <c r="AG23" s="207">
        <f t="shared" ref="AG23:AM23" si="59">IF(AG18="","",(S23/D23)*10)</f>
        <v>0.91766659206541912</v>
      </c>
      <c r="AH23" s="207">
        <f t="shared" si="59"/>
        <v>0.70555563933746857</v>
      </c>
      <c r="AI23" s="207">
        <f t="shared" si="59"/>
        <v>0.61973170704963765</v>
      </c>
      <c r="AJ23" s="207">
        <f t="shared" si="59"/>
        <v>0.68540258514499786</v>
      </c>
      <c r="AK23" s="207">
        <f t="shared" si="59"/>
        <v>0.71708761380711117</v>
      </c>
      <c r="AL23" s="207">
        <f t="shared" si="59"/>
        <v>0.85424187953721087</v>
      </c>
      <c r="AM23" s="207">
        <f t="shared" si="59"/>
        <v>0.69790264995908136</v>
      </c>
      <c r="AN23" s="207">
        <f t="shared" ref="AN23:AP23" si="60">IF(AN18="","",(Z23/K23)*10)</f>
        <v>0.67010983318921202</v>
      </c>
      <c r="AO23" s="207">
        <f t="shared" si="60"/>
        <v>0.62243722590340611</v>
      </c>
      <c r="AP23" s="207" t="str">
        <f t="shared" si="60"/>
        <v/>
      </c>
      <c r="AQ23" s="70" t="str">
        <f t="shared" si="27"/>
        <v/>
      </c>
      <c r="AS23" s="135"/>
      <c r="AT23" s="135"/>
    </row>
    <row r="24" spans="1:46" x14ac:dyDescent="0.25">
      <c r="P24" s="146">
        <f>SUM(Q7:Q18)</f>
        <v>89493.365000000005</v>
      </c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S24" s="135"/>
      <c r="AT24" s="135"/>
    </row>
    <row r="25" spans="1:46" ht="15.75" thickBot="1" x14ac:dyDescent="0.3">
      <c r="N25" s="279" t="s">
        <v>1</v>
      </c>
      <c r="AC25" s="174">
        <v>1000</v>
      </c>
      <c r="AQ25" s="174" t="s">
        <v>51</v>
      </c>
      <c r="AS25" s="135"/>
      <c r="AT25" s="135"/>
    </row>
    <row r="26" spans="1:46" ht="20.100000000000001" customHeight="1" x14ac:dyDescent="0.25">
      <c r="A26" s="440" t="s">
        <v>2</v>
      </c>
      <c r="B26" s="442" t="s">
        <v>75</v>
      </c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4"/>
      <c r="N26" s="450" t="str">
        <f>N4</f>
        <v>D       2021/2020</v>
      </c>
      <c r="P26" s="447" t="s">
        <v>3</v>
      </c>
      <c r="Q26" s="449" t="s">
        <v>75</v>
      </c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4"/>
      <c r="AC26" s="450" t="s">
        <v>121</v>
      </c>
      <c r="AE26" s="449" t="s">
        <v>75</v>
      </c>
      <c r="AF26" s="443"/>
      <c r="AG26" s="443"/>
      <c r="AH26" s="443"/>
      <c r="AI26" s="443"/>
      <c r="AJ26" s="443"/>
      <c r="AK26" s="443"/>
      <c r="AL26" s="443"/>
      <c r="AM26" s="443"/>
      <c r="AN26" s="443"/>
      <c r="AO26" s="443"/>
      <c r="AP26" s="444"/>
      <c r="AQ26" s="450" t="s">
        <v>121</v>
      </c>
      <c r="AS26" s="135"/>
      <c r="AT26" s="135"/>
    </row>
    <row r="27" spans="1:46" ht="20.100000000000001" customHeight="1" thickBot="1" x14ac:dyDescent="0.3">
      <c r="A27" s="441"/>
      <c r="B27" s="120">
        <v>2010</v>
      </c>
      <c r="C27" s="181">
        <v>2011</v>
      </c>
      <c r="D27" s="181">
        <v>2012</v>
      </c>
      <c r="E27" s="181">
        <v>2013</v>
      </c>
      <c r="F27" s="181">
        <v>2014</v>
      </c>
      <c r="G27" s="181">
        <v>2015</v>
      </c>
      <c r="H27" s="181">
        <v>2016</v>
      </c>
      <c r="I27" s="181">
        <v>2017</v>
      </c>
      <c r="J27" s="181">
        <v>2018</v>
      </c>
      <c r="K27" s="181">
        <v>2019</v>
      </c>
      <c r="L27" s="181">
        <v>2020</v>
      </c>
      <c r="M27" s="179">
        <v>2021</v>
      </c>
      <c r="N27" s="451"/>
      <c r="P27" s="448"/>
      <c r="Q27" s="31">
        <v>2010</v>
      </c>
      <c r="R27" s="181">
        <v>2011</v>
      </c>
      <c r="S27" s="181">
        <v>2012</v>
      </c>
      <c r="T27" s="181">
        <v>2013</v>
      </c>
      <c r="U27" s="181">
        <v>2014</v>
      </c>
      <c r="V27" s="181">
        <v>2015</v>
      </c>
      <c r="W27" s="181">
        <v>2016</v>
      </c>
      <c r="X27" s="181">
        <v>2017</v>
      </c>
      <c r="Y27" s="181">
        <v>2018</v>
      </c>
      <c r="Z27" s="181">
        <v>2019</v>
      </c>
      <c r="AA27" s="181">
        <v>2020</v>
      </c>
      <c r="AB27" s="179">
        <v>2021</v>
      </c>
      <c r="AC27" s="451"/>
      <c r="AE27" s="31">
        <v>2010</v>
      </c>
      <c r="AF27" s="181">
        <v>2011</v>
      </c>
      <c r="AG27" s="181">
        <v>2012</v>
      </c>
      <c r="AH27" s="181">
        <v>2013</v>
      </c>
      <c r="AI27" s="181">
        <v>2014</v>
      </c>
      <c r="AJ27" s="181">
        <v>2015</v>
      </c>
      <c r="AK27" s="181">
        <v>2016</v>
      </c>
      <c r="AL27" s="181">
        <v>2017</v>
      </c>
      <c r="AM27" s="368">
        <v>2018</v>
      </c>
      <c r="AN27" s="236">
        <v>2019</v>
      </c>
      <c r="AO27" s="181">
        <v>2020</v>
      </c>
      <c r="AP27" s="370">
        <v>2021</v>
      </c>
      <c r="AQ27" s="451"/>
      <c r="AS27" s="135"/>
      <c r="AT27" s="135"/>
    </row>
    <row r="28" spans="1:46" ht="3" customHeight="1" thickBot="1" x14ac:dyDescent="0.3">
      <c r="A28" s="132" t="s">
        <v>93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73"/>
      <c r="O28" s="8"/>
      <c r="P28" s="132"/>
      <c r="Q28" s="154">
        <v>2010</v>
      </c>
      <c r="R28" s="154">
        <v>2011</v>
      </c>
      <c r="S28" s="154">
        <v>2012</v>
      </c>
      <c r="T28" s="154"/>
      <c r="U28" s="154"/>
      <c r="V28" s="154"/>
      <c r="W28" s="154"/>
      <c r="X28" s="154"/>
      <c r="Y28" s="154"/>
      <c r="Z28" s="154"/>
      <c r="AA28" s="154"/>
      <c r="AB28" s="154"/>
      <c r="AC28" s="173"/>
      <c r="AD28" s="8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75"/>
      <c r="AS28" s="135"/>
      <c r="AT28" s="135"/>
    </row>
    <row r="29" spans="1:46" ht="20.100000000000001" customHeight="1" x14ac:dyDescent="0.25">
      <c r="A29" s="147" t="s">
        <v>77</v>
      </c>
      <c r="B29" s="46">
        <v>112112.93</v>
      </c>
      <c r="C29" s="202">
        <v>124900.3</v>
      </c>
      <c r="D29" s="202">
        <v>111319.11999999998</v>
      </c>
      <c r="E29" s="202">
        <v>99935.37</v>
      </c>
      <c r="F29" s="202">
        <v>181139.11</v>
      </c>
      <c r="G29" s="202">
        <v>165328.64999999985</v>
      </c>
      <c r="H29" s="202">
        <v>127338.22000000003</v>
      </c>
      <c r="I29" s="202">
        <v>165367.62</v>
      </c>
      <c r="J29" s="202">
        <v>107872.66</v>
      </c>
      <c r="K29" s="202">
        <v>201062.91000000003</v>
      </c>
      <c r="L29" s="202">
        <v>231082.81999999995</v>
      </c>
      <c r="M29" s="139">
        <v>217666.39000000025</v>
      </c>
      <c r="N29" s="76">
        <f>IF(M29="","",(M29-L29)/L29)</f>
        <v>-5.8058967776140627E-2</v>
      </c>
      <c r="P29" s="134" t="s">
        <v>77</v>
      </c>
      <c r="Q29" s="46">
        <v>5016.9969999999994</v>
      </c>
      <c r="R29" s="202">
        <v>5270.674</v>
      </c>
      <c r="S29" s="202">
        <v>5254.5140000000001</v>
      </c>
      <c r="T29" s="202">
        <v>8076.4090000000024</v>
      </c>
      <c r="U29" s="202">
        <v>9156.59</v>
      </c>
      <c r="V29" s="202">
        <v>7918.5499999999993</v>
      </c>
      <c r="W29" s="202">
        <v>7480.9960000000019</v>
      </c>
      <c r="X29" s="202">
        <v>9138.478000000001</v>
      </c>
      <c r="Y29" s="202">
        <v>8324.8559999999998</v>
      </c>
      <c r="Z29" s="202">
        <v>11927.749</v>
      </c>
      <c r="AA29" s="202">
        <v>14184.974</v>
      </c>
      <c r="AB29" s="139">
        <v>11698.793</v>
      </c>
      <c r="AC29" s="76">
        <f>IF(AB29="","",(AB29-AA29)/AA29)</f>
        <v>-0.17526863285050789</v>
      </c>
      <c r="AE29" s="151">
        <f t="shared" ref="AE29:AE38" si="61">(Q29/B29)*10</f>
        <v>0.44749494995804673</v>
      </c>
      <c r="AF29" s="205">
        <f t="shared" ref="AF29:AF38" si="62">(R29/C29)*10</f>
        <v>0.42199049962249885</v>
      </c>
      <c r="AG29" s="205">
        <f t="shared" ref="AG29:AG38" si="63">(S29/D29)*10</f>
        <v>0.47202259593859536</v>
      </c>
      <c r="AH29" s="205">
        <f t="shared" ref="AH29:AH38" si="64">(T29/E29)*10</f>
        <v>0.8081632158864277</v>
      </c>
      <c r="AI29" s="205">
        <f t="shared" ref="AI29:AI38" si="65">(U29/F29)*10</f>
        <v>0.50550044106984959</v>
      </c>
      <c r="AJ29" s="205">
        <f t="shared" ref="AJ29:AJ38" si="66">(V29/G29)*10</f>
        <v>0.47895812371298058</v>
      </c>
      <c r="AK29" s="205">
        <f t="shared" ref="AK29:AK38" si="67">(W29/H29)*10</f>
        <v>0.58749022877813117</v>
      </c>
      <c r="AL29" s="205">
        <f t="shared" ref="AL29:AL38" si="68">(X29/I29)*10</f>
        <v>0.55261592323817688</v>
      </c>
      <c r="AM29" s="205">
        <f t="shared" ref="AM29:AM38" si="69">(Y29/J29)*10</f>
        <v>0.77172992674881657</v>
      </c>
      <c r="AN29" s="205">
        <f t="shared" ref="AN29:AN38" si="70">(Z29/K29)*10</f>
        <v>0.59323467465978674</v>
      </c>
      <c r="AO29" s="205">
        <f t="shared" ref="AO29:AO38" si="71">(AA29/L29)*10</f>
        <v>0.61384805672702125</v>
      </c>
      <c r="AP29" s="205">
        <f t="shared" ref="AP29" si="72">(AB29/M29)*10</f>
        <v>0.53746437380617129</v>
      </c>
      <c r="AQ29" s="76">
        <f t="shared" ref="AQ29:AQ34" si="73">IF(AP29="","",(AP29-AO29)/AO29)</f>
        <v>-0.12443418543689851</v>
      </c>
      <c r="AS29" s="135"/>
      <c r="AT29" s="135"/>
    </row>
    <row r="30" spans="1:46" ht="20.100000000000001" customHeight="1" x14ac:dyDescent="0.25">
      <c r="A30" s="148" t="s">
        <v>78</v>
      </c>
      <c r="B30" s="25">
        <v>103555.23</v>
      </c>
      <c r="C30" s="203">
        <v>109603.07999999999</v>
      </c>
      <c r="D30" s="203">
        <v>90618.02</v>
      </c>
      <c r="E30" s="203">
        <v>91080.090000000011</v>
      </c>
      <c r="F30" s="203">
        <v>178641.27</v>
      </c>
      <c r="G30" s="203">
        <v>189277.91000000003</v>
      </c>
      <c r="H30" s="203">
        <v>160923.91</v>
      </c>
      <c r="I30" s="203">
        <v>180001.23</v>
      </c>
      <c r="J30" s="203">
        <v>100965.82</v>
      </c>
      <c r="K30" s="203">
        <v>238795.00999999998</v>
      </c>
      <c r="L30" s="203">
        <v>200191.73000000007</v>
      </c>
      <c r="M30" s="3">
        <v>248984.15000000008</v>
      </c>
      <c r="N30" s="67">
        <f t="shared" ref="N30:N45" si="74">IF(M30="","",(M30-L30)/L30)</f>
        <v>0.24372844972167429</v>
      </c>
      <c r="P30" s="134" t="s">
        <v>78</v>
      </c>
      <c r="Q30" s="25">
        <v>4768.4190000000008</v>
      </c>
      <c r="R30" s="203">
        <v>5015.1330000000007</v>
      </c>
      <c r="S30" s="203">
        <v>4911.1499999999996</v>
      </c>
      <c r="T30" s="203">
        <v>7549.5049999999992</v>
      </c>
      <c r="U30" s="203">
        <v>9045.7329999999984</v>
      </c>
      <c r="V30" s="203">
        <v>9256.7200000000012</v>
      </c>
      <c r="W30" s="203">
        <v>8296.7439999999988</v>
      </c>
      <c r="X30" s="203">
        <v>9856.137999999999</v>
      </c>
      <c r="Y30" s="203">
        <v>9306.1540000000005</v>
      </c>
      <c r="Z30" s="203">
        <v>13709.666999999996</v>
      </c>
      <c r="AA30" s="203">
        <v>12449.266999999993</v>
      </c>
      <c r="AB30" s="3">
        <v>12425.881000000007</v>
      </c>
      <c r="AC30" s="67">
        <f t="shared" ref="AC30:AC45" si="75">IF(AB30="","",(AB30-AA30)/AA30)</f>
        <v>-1.8785041721722157E-3</v>
      </c>
      <c r="AE30" s="152">
        <f t="shared" si="61"/>
        <v>0.46047109354109889</v>
      </c>
      <c r="AF30" s="206">
        <f t="shared" si="62"/>
        <v>0.45757226895448566</v>
      </c>
      <c r="AG30" s="206">
        <f t="shared" si="63"/>
        <v>0.5419617422671561</v>
      </c>
      <c r="AH30" s="206">
        <f t="shared" si="64"/>
        <v>0.82888642292733761</v>
      </c>
      <c r="AI30" s="206">
        <f t="shared" si="65"/>
        <v>0.50636300335303253</v>
      </c>
      <c r="AJ30" s="206">
        <f t="shared" si="66"/>
        <v>0.48905442795728249</v>
      </c>
      <c r="AK30" s="206">
        <f t="shared" si="67"/>
        <v>0.51556937685642856</v>
      </c>
      <c r="AL30" s="206">
        <f t="shared" si="68"/>
        <v>0.54755948056577153</v>
      </c>
      <c r="AM30" s="206">
        <f t="shared" si="69"/>
        <v>0.92171330852361721</v>
      </c>
      <c r="AN30" s="206">
        <f t="shared" si="70"/>
        <v>0.57411865515950256</v>
      </c>
      <c r="AO30" s="206">
        <f t="shared" si="71"/>
        <v>0.62186719701158422</v>
      </c>
      <c r="AP30" s="206">
        <f t="shared" ref="AP30" si="76">(AB30/M30)*10</f>
        <v>0.49906313313518164</v>
      </c>
      <c r="AQ30" s="67">
        <f t="shared" si="73"/>
        <v>-0.19747634939830244</v>
      </c>
      <c r="AS30" s="135"/>
      <c r="AT30" s="135"/>
    </row>
    <row r="31" spans="1:46" ht="20.100000000000001" customHeight="1" x14ac:dyDescent="0.25">
      <c r="A31" s="148" t="s">
        <v>79</v>
      </c>
      <c r="B31" s="25">
        <v>167818.00999999992</v>
      </c>
      <c r="C31" s="203">
        <v>125233.35</v>
      </c>
      <c r="D31" s="203">
        <v>135773.26999999996</v>
      </c>
      <c r="E31" s="203">
        <v>78339.37000000001</v>
      </c>
      <c r="F31" s="203">
        <v>159104.78000000003</v>
      </c>
      <c r="G31" s="203">
        <v>179761.25999999998</v>
      </c>
      <c r="H31" s="203">
        <v>158233.01999999999</v>
      </c>
      <c r="I31" s="203">
        <v>184735.59</v>
      </c>
      <c r="J31" s="203">
        <v>131251.34</v>
      </c>
      <c r="K31" s="203">
        <v>209712.58</v>
      </c>
      <c r="L31" s="203">
        <v>208979.28999999986</v>
      </c>
      <c r="M31" s="3">
        <v>327385.87000000064</v>
      </c>
      <c r="N31" s="67">
        <f t="shared" si="74"/>
        <v>0.56659480468136747</v>
      </c>
      <c r="P31" s="134" t="s">
        <v>79</v>
      </c>
      <c r="Q31" s="25">
        <v>7424.4470000000001</v>
      </c>
      <c r="R31" s="203">
        <v>5510.3540000000003</v>
      </c>
      <c r="S31" s="203">
        <v>6830.2309999999961</v>
      </c>
      <c r="T31" s="203">
        <v>7114.5390000000007</v>
      </c>
      <c r="U31" s="203">
        <v>8082.2549999999983</v>
      </c>
      <c r="V31" s="203">
        <v>8938.91</v>
      </c>
      <c r="W31" s="203">
        <v>8489.652</v>
      </c>
      <c r="X31" s="203">
        <v>9926.7349999999988</v>
      </c>
      <c r="Y31" s="203">
        <v>10260.373</v>
      </c>
      <c r="Z31" s="203">
        <v>11780.022999999999</v>
      </c>
      <c r="AA31" s="203">
        <v>12880.835000000003</v>
      </c>
      <c r="AB31" s="3">
        <v>16762.970999999998</v>
      </c>
      <c r="AC31" s="67">
        <f t="shared" si="75"/>
        <v>0.30138853575874502</v>
      </c>
      <c r="AE31" s="152">
        <f t="shared" si="61"/>
        <v>0.44241062088628053</v>
      </c>
      <c r="AF31" s="206">
        <f t="shared" si="62"/>
        <v>0.44000691509090828</v>
      </c>
      <c r="AG31" s="206">
        <f t="shared" si="63"/>
        <v>0.50306153781226581</v>
      </c>
      <c r="AH31" s="206">
        <f t="shared" si="64"/>
        <v>0.908169034292719</v>
      </c>
      <c r="AI31" s="206">
        <f t="shared" si="65"/>
        <v>0.50798316681623246</v>
      </c>
      <c r="AJ31" s="206">
        <f t="shared" si="66"/>
        <v>0.49726565111971294</v>
      </c>
      <c r="AK31" s="206">
        <f t="shared" si="67"/>
        <v>0.53652846921584385</v>
      </c>
      <c r="AL31" s="206">
        <f t="shared" si="68"/>
        <v>0.5373482716568041</v>
      </c>
      <c r="AM31" s="206">
        <f t="shared" si="69"/>
        <v>0.78173472362263119</v>
      </c>
      <c r="AN31" s="206">
        <f t="shared" si="70"/>
        <v>0.56172228676028879</v>
      </c>
      <c r="AO31" s="206">
        <f t="shared" si="71"/>
        <v>0.61636897129854407</v>
      </c>
      <c r="AP31" s="206">
        <f t="shared" ref="AP31" si="77">(AB31/M31)*10</f>
        <v>0.51202487755503823</v>
      </c>
      <c r="AQ31" s="67">
        <f t="shared" si="73"/>
        <v>-0.16928836233218789</v>
      </c>
      <c r="AS31" s="135"/>
      <c r="AT31" s="135"/>
    </row>
    <row r="32" spans="1:46" ht="20.100000000000001" customHeight="1" x14ac:dyDescent="0.25">
      <c r="A32" s="148" t="s">
        <v>80</v>
      </c>
      <c r="B32" s="25">
        <v>169960.15000000005</v>
      </c>
      <c r="C32" s="203">
        <v>125324.62</v>
      </c>
      <c r="D32" s="203">
        <v>131109.87</v>
      </c>
      <c r="E32" s="203">
        <v>110880.58</v>
      </c>
      <c r="F32" s="203">
        <v>139339.33000000002</v>
      </c>
      <c r="G32" s="203">
        <v>172769.00000000006</v>
      </c>
      <c r="H32" s="203">
        <v>120807.59000000001</v>
      </c>
      <c r="I32" s="203">
        <v>195865.48</v>
      </c>
      <c r="J32" s="203">
        <v>150352.84</v>
      </c>
      <c r="K32" s="203">
        <v>244663.81999999998</v>
      </c>
      <c r="L32" s="203">
        <v>232991.83999999994</v>
      </c>
      <c r="M32" s="3">
        <v>221549.35000000009</v>
      </c>
      <c r="N32" s="67">
        <f t="shared" si="74"/>
        <v>-4.9111119084684893E-2</v>
      </c>
      <c r="P32" s="134" t="s">
        <v>80</v>
      </c>
      <c r="Q32" s="25">
        <v>6997.9059999999999</v>
      </c>
      <c r="R32" s="203">
        <v>5641.7790000000005</v>
      </c>
      <c r="S32" s="203">
        <v>6955.6630000000014</v>
      </c>
      <c r="T32" s="203">
        <v>8794.5019999999968</v>
      </c>
      <c r="U32" s="203">
        <v>7652.6419999999989</v>
      </c>
      <c r="V32" s="203">
        <v>8505.6460000000006</v>
      </c>
      <c r="W32" s="203">
        <v>6662.3990000000013</v>
      </c>
      <c r="X32" s="203">
        <v>10370.893000000004</v>
      </c>
      <c r="Y32" s="203">
        <v>11386.056</v>
      </c>
      <c r="Z32" s="203">
        <v>12901.989000000001</v>
      </c>
      <c r="AA32" s="203">
        <v>14090.422</v>
      </c>
      <c r="AB32" s="3">
        <v>12038.708999999997</v>
      </c>
      <c r="AC32" s="67">
        <f t="shared" si="75"/>
        <v>-0.14561047213490153</v>
      </c>
      <c r="AE32" s="152">
        <f t="shared" si="61"/>
        <v>0.4117380456536428</v>
      </c>
      <c r="AF32" s="206">
        <f t="shared" si="62"/>
        <v>0.45017323810756427</v>
      </c>
      <c r="AG32" s="206">
        <f t="shared" si="63"/>
        <v>0.53052169146380823</v>
      </c>
      <c r="AH32" s="206">
        <f t="shared" si="64"/>
        <v>0.79315079340313666</v>
      </c>
      <c r="AI32" s="206">
        <f t="shared" si="65"/>
        <v>0.54920904241465762</v>
      </c>
      <c r="AJ32" s="206">
        <f t="shared" si="66"/>
        <v>0.49231320433642595</v>
      </c>
      <c r="AK32" s="206">
        <f t="shared" si="67"/>
        <v>0.55148844538658548</v>
      </c>
      <c r="AL32" s="206">
        <f t="shared" si="68"/>
        <v>0.52949059732220316</v>
      </c>
      <c r="AM32" s="206">
        <f t="shared" si="69"/>
        <v>0.75728905420077208</v>
      </c>
      <c r="AN32" s="206">
        <f t="shared" si="70"/>
        <v>0.52733538616375741</v>
      </c>
      <c r="AO32" s="206">
        <f t="shared" si="71"/>
        <v>0.60476032121983347</v>
      </c>
      <c r="AP32" s="206">
        <f t="shared" ref="AP32" si="78">(AB32/M32)*10</f>
        <v>0.54338724081113265</v>
      </c>
      <c r="AQ32" s="67">
        <f t="shared" si="73"/>
        <v>-0.10148331207462169</v>
      </c>
      <c r="AS32" s="135"/>
      <c r="AT32" s="135"/>
    </row>
    <row r="33" spans="1:46" ht="20.100000000000001" customHeight="1" x14ac:dyDescent="0.25">
      <c r="A33" s="148" t="s">
        <v>81</v>
      </c>
      <c r="B33" s="25">
        <v>105627.73999999999</v>
      </c>
      <c r="C33" s="203">
        <v>146684.46999999994</v>
      </c>
      <c r="D33" s="203">
        <v>105806.44999999998</v>
      </c>
      <c r="E33" s="203">
        <v>156736.06999999992</v>
      </c>
      <c r="F33" s="203">
        <v>207228.25</v>
      </c>
      <c r="G33" s="203">
        <v>181747.00999999995</v>
      </c>
      <c r="H33" s="203">
        <v>156060.43000000002</v>
      </c>
      <c r="I33" s="203">
        <v>208341.1999999999</v>
      </c>
      <c r="J33" s="203">
        <v>123112.9</v>
      </c>
      <c r="K33" s="203">
        <v>228011.36000000013</v>
      </c>
      <c r="L33" s="203">
        <v>207260.46000000002</v>
      </c>
      <c r="M33" s="3">
        <v>266165.07999999996</v>
      </c>
      <c r="N33" s="67">
        <f t="shared" si="74"/>
        <v>0.28420577663486768</v>
      </c>
      <c r="P33" s="134" t="s">
        <v>81</v>
      </c>
      <c r="Q33" s="25">
        <v>5233.5920000000015</v>
      </c>
      <c r="R33" s="203">
        <v>6774.5830000000024</v>
      </c>
      <c r="S33" s="203">
        <v>6184.9250000000011</v>
      </c>
      <c r="T33" s="203">
        <v>12346.015000000001</v>
      </c>
      <c r="U33" s="203">
        <v>9823.5429999999997</v>
      </c>
      <c r="V33" s="203">
        <v>9567.4180000000015</v>
      </c>
      <c r="W33" s="203">
        <v>8927.2699999999986</v>
      </c>
      <c r="X33" s="203">
        <v>11110.941999999997</v>
      </c>
      <c r="Y33" s="203">
        <v>11997.332</v>
      </c>
      <c r="Z33" s="203">
        <v>12224.240000000003</v>
      </c>
      <c r="AA33" s="203">
        <v>10503.531999999996</v>
      </c>
      <c r="AB33" s="3">
        <v>13397.028999999995</v>
      </c>
      <c r="AC33" s="67">
        <f t="shared" si="75"/>
        <v>0.27547847714464052</v>
      </c>
      <c r="AE33" s="152">
        <f t="shared" si="61"/>
        <v>0.49547514696423517</v>
      </c>
      <c r="AF33" s="206">
        <f t="shared" si="62"/>
        <v>0.46184732439637305</v>
      </c>
      <c r="AG33" s="206">
        <f t="shared" si="63"/>
        <v>0.58455084732547036</v>
      </c>
      <c r="AH33" s="206">
        <f t="shared" si="64"/>
        <v>0.78769456194735565</v>
      </c>
      <c r="AI33" s="206">
        <f t="shared" si="65"/>
        <v>0.4740445861025222</v>
      </c>
      <c r="AJ33" s="206">
        <f t="shared" si="66"/>
        <v>0.52641405214864356</v>
      </c>
      <c r="AK33" s="206">
        <f t="shared" si="67"/>
        <v>0.57203930554337168</v>
      </c>
      <c r="AL33" s="206">
        <f t="shared" si="68"/>
        <v>0.53330507840023977</v>
      </c>
      <c r="AM33" s="206">
        <f t="shared" si="69"/>
        <v>0.97449836694611214</v>
      </c>
      <c r="AN33" s="206">
        <f t="shared" si="70"/>
        <v>0.53612416504160132</v>
      </c>
      <c r="AO33" s="206">
        <f t="shared" si="71"/>
        <v>0.50677934421259097</v>
      </c>
      <c r="AP33" s="206">
        <f t="shared" ref="AP33" si="79">(AB33/M33)*10</f>
        <v>0.50333533610043801</v>
      </c>
      <c r="AQ33" s="67">
        <f t="shared" si="73"/>
        <v>-6.7958730983877884E-3</v>
      </c>
      <c r="AS33" s="135"/>
      <c r="AT33" s="135"/>
    </row>
    <row r="34" spans="1:46" ht="20.100000000000001" customHeight="1" x14ac:dyDescent="0.25">
      <c r="A34" s="148" t="s">
        <v>82</v>
      </c>
      <c r="B34" s="25">
        <v>172955.39000000004</v>
      </c>
      <c r="C34" s="203">
        <v>88363.709999999992</v>
      </c>
      <c r="D34" s="203">
        <v>120306.19000000003</v>
      </c>
      <c r="E34" s="203">
        <v>142180.06</v>
      </c>
      <c r="F34" s="203">
        <v>163672.61999999994</v>
      </c>
      <c r="G34" s="203">
        <v>227414.28000000014</v>
      </c>
      <c r="H34" s="203">
        <v>160527.01</v>
      </c>
      <c r="I34" s="203">
        <v>247253.33</v>
      </c>
      <c r="J34" s="203">
        <v>159193.67000000001</v>
      </c>
      <c r="K34" s="203">
        <v>248660.12999999995</v>
      </c>
      <c r="L34" s="203">
        <v>200913.27999999997</v>
      </c>
      <c r="M34" s="3">
        <v>276383.30999999994</v>
      </c>
      <c r="N34" s="67">
        <f t="shared" si="74"/>
        <v>0.37563485101631899</v>
      </c>
      <c r="P34" s="134" t="s">
        <v>82</v>
      </c>
      <c r="Q34" s="25">
        <v>8418.2340000000022</v>
      </c>
      <c r="R34" s="203">
        <v>4390.6889999999994</v>
      </c>
      <c r="S34" s="203">
        <v>6848.4070000000011</v>
      </c>
      <c r="T34" s="203">
        <v>11167.32799999999</v>
      </c>
      <c r="U34" s="203">
        <v>8872.2850000000017</v>
      </c>
      <c r="V34" s="203">
        <v>11662.620000000006</v>
      </c>
      <c r="W34" s="203">
        <v>9423.9899999999961</v>
      </c>
      <c r="X34" s="203">
        <v>14481.375000000004</v>
      </c>
      <c r="Y34" s="203">
        <v>12803.287</v>
      </c>
      <c r="Z34" s="203">
        <v>13718.046000000006</v>
      </c>
      <c r="AA34" s="203">
        <v>12228.946999999995</v>
      </c>
      <c r="AB34" s="3">
        <v>14441.844000000003</v>
      </c>
      <c r="AC34" s="67">
        <f t="shared" si="75"/>
        <v>0.18095564564962208</v>
      </c>
      <c r="AE34" s="152">
        <f t="shared" si="61"/>
        <v>0.48672862985073784</v>
      </c>
      <c r="AF34" s="206">
        <f t="shared" si="62"/>
        <v>0.49688825876595721</v>
      </c>
      <c r="AG34" s="206">
        <f t="shared" si="63"/>
        <v>0.56924809937044796</v>
      </c>
      <c r="AH34" s="206">
        <f t="shared" si="64"/>
        <v>0.78543559483657488</v>
      </c>
      <c r="AI34" s="206">
        <f t="shared" si="65"/>
        <v>0.54207508867396426</v>
      </c>
      <c r="AJ34" s="206">
        <f t="shared" si="66"/>
        <v>0.51283586940978365</v>
      </c>
      <c r="AK34" s="206">
        <f t="shared" si="67"/>
        <v>0.58706569068968495</v>
      </c>
      <c r="AL34" s="206">
        <f t="shared" si="68"/>
        <v>0.58568978626091728</v>
      </c>
      <c r="AM34" s="206">
        <f t="shared" si="69"/>
        <v>0.80425854872244606</v>
      </c>
      <c r="AN34" s="206">
        <f t="shared" si="70"/>
        <v>0.55167855015599043</v>
      </c>
      <c r="AO34" s="206">
        <f t="shared" si="71"/>
        <v>0.60866792877006426</v>
      </c>
      <c r="AP34" s="206">
        <f t="shared" ref="AP34" si="80">(AB34/M34)*10</f>
        <v>0.52252952611357051</v>
      </c>
      <c r="AQ34" s="67">
        <f t="shared" si="73"/>
        <v>-0.14151953566956235</v>
      </c>
      <c r="AS34" s="135"/>
      <c r="AT34" s="135"/>
    </row>
    <row r="35" spans="1:46" ht="20.100000000000001" customHeight="1" x14ac:dyDescent="0.25">
      <c r="A35" s="148" t="s">
        <v>83</v>
      </c>
      <c r="B35" s="25">
        <v>153575.38000000003</v>
      </c>
      <c r="C35" s="203">
        <v>146031.1</v>
      </c>
      <c r="D35" s="203">
        <v>129411.21999999994</v>
      </c>
      <c r="E35" s="203">
        <v>179559.8899999999</v>
      </c>
      <c r="F35" s="203">
        <v>269358.03999999998</v>
      </c>
      <c r="G35" s="203">
        <v>237433.11000000002</v>
      </c>
      <c r="H35" s="203">
        <v>147722.47000000009</v>
      </c>
      <c r="I35" s="203">
        <v>207140.0799999999</v>
      </c>
      <c r="J35" s="203">
        <v>176201.44</v>
      </c>
      <c r="K35" s="203">
        <v>278510.38</v>
      </c>
      <c r="L35" s="203">
        <v>285531.50000000006</v>
      </c>
      <c r="M35" s="3">
        <v>271963.95000000007</v>
      </c>
      <c r="N35" s="67">
        <f t="shared" si="74"/>
        <v>-4.751682388808235E-2</v>
      </c>
      <c r="P35" s="134" t="s">
        <v>83</v>
      </c>
      <c r="Q35" s="25">
        <v>8202.5570000000007</v>
      </c>
      <c r="R35" s="203">
        <v>7142.6719999999987</v>
      </c>
      <c r="S35" s="203">
        <v>8489.8880000000008</v>
      </c>
      <c r="T35" s="203">
        <v>14058.68400000001</v>
      </c>
      <c r="U35" s="203">
        <v>13129.382000000001</v>
      </c>
      <c r="V35" s="203">
        <v>12275.063000000002</v>
      </c>
      <c r="W35" s="203">
        <v>8407.0900000000038</v>
      </c>
      <c r="X35" s="203">
        <v>11587.890000000009</v>
      </c>
      <c r="Y35" s="203">
        <v>14215.772000000001</v>
      </c>
      <c r="Z35" s="203">
        <v>14177.262000000006</v>
      </c>
      <c r="AA35" s="203">
        <v>16500.630999999998</v>
      </c>
      <c r="AB35" s="3">
        <v>15668.464</v>
      </c>
      <c r="AC35" s="67">
        <f t="shared" si="75"/>
        <v>-5.04324349777895E-2</v>
      </c>
      <c r="AE35" s="152">
        <f t="shared" si="61"/>
        <v>0.53410624801970208</v>
      </c>
      <c r="AF35" s="206">
        <f t="shared" si="62"/>
        <v>0.48911992034573448</v>
      </c>
      <c r="AG35" s="206">
        <f t="shared" si="63"/>
        <v>0.65603956133015395</v>
      </c>
      <c r="AH35" s="206">
        <f t="shared" si="64"/>
        <v>0.7829523620224994</v>
      </c>
      <c r="AI35" s="206">
        <f t="shared" si="65"/>
        <v>0.48743234098377025</v>
      </c>
      <c r="AJ35" s="206">
        <f t="shared" si="66"/>
        <v>0.51699036414929667</v>
      </c>
      <c r="AK35" s="206">
        <f t="shared" si="67"/>
        <v>0.56911382540516675</v>
      </c>
      <c r="AL35" s="206">
        <f t="shared" si="68"/>
        <v>0.55942287943501878</v>
      </c>
      <c r="AM35" s="206">
        <f t="shared" si="69"/>
        <v>0.8067909093137946</v>
      </c>
      <c r="AN35" s="206">
        <f t="shared" si="70"/>
        <v>0.5090389090704629</v>
      </c>
      <c r="AO35" s="206">
        <f t="shared" si="71"/>
        <v>0.57789179127346701</v>
      </c>
      <c r="AP35" s="206">
        <f t="shared" ref="AP35:AP36" si="81">(AB35/M35)*10</f>
        <v>0.57612282804393722</v>
      </c>
      <c r="AQ35" s="67">
        <f t="shared" ref="AQ35:AQ36" si="82">IF(AP35="","",(AP35-AO35)/AO35)</f>
        <v>-3.0610630852389051E-3</v>
      </c>
      <c r="AS35" s="135"/>
      <c r="AT35" s="135"/>
    </row>
    <row r="36" spans="1:46" ht="20.100000000000001" customHeight="1" x14ac:dyDescent="0.25">
      <c r="A36" s="148" t="s">
        <v>84</v>
      </c>
      <c r="B36" s="25">
        <v>172174.69999999992</v>
      </c>
      <c r="C36" s="203">
        <v>197846.85999999996</v>
      </c>
      <c r="D36" s="203">
        <v>108041.16999999998</v>
      </c>
      <c r="E36" s="203">
        <v>128500.73000000004</v>
      </c>
      <c r="F36" s="203">
        <v>196762.29</v>
      </c>
      <c r="G36" s="203">
        <v>236160.21999999988</v>
      </c>
      <c r="H36" s="203">
        <v>161077.74999999983</v>
      </c>
      <c r="I36" s="203">
        <v>171433.78</v>
      </c>
      <c r="J36" s="203">
        <v>180051.81</v>
      </c>
      <c r="K36" s="203">
        <v>296230.03000000038</v>
      </c>
      <c r="L36" s="203">
        <v>286249.10999999993</v>
      </c>
      <c r="M36" s="3">
        <v>222408.68999999983</v>
      </c>
      <c r="N36" s="67">
        <f t="shared" si="74"/>
        <v>-0.22302399472962595</v>
      </c>
      <c r="P36" s="134" t="s">
        <v>84</v>
      </c>
      <c r="Q36" s="25">
        <v>7606.0559999999978</v>
      </c>
      <c r="R36" s="203">
        <v>8313.0869999999995</v>
      </c>
      <c r="S36" s="203">
        <v>6909.0559999999987</v>
      </c>
      <c r="T36" s="203">
        <v>9139.0069999999996</v>
      </c>
      <c r="U36" s="203">
        <v>8531.6860000000033</v>
      </c>
      <c r="V36" s="203">
        <v>10841.422999999999</v>
      </c>
      <c r="W36" s="203">
        <v>9653.1510000000035</v>
      </c>
      <c r="X36" s="203">
        <v>9956.3179999999975</v>
      </c>
      <c r="Y36" s="203">
        <v>13765.152</v>
      </c>
      <c r="Z36" s="203">
        <v>14750.275999999996</v>
      </c>
      <c r="AA36" s="203">
        <v>15789.42300000001</v>
      </c>
      <c r="AB36" s="3">
        <v>12936.510000000004</v>
      </c>
      <c r="AC36" s="67">
        <f t="shared" si="75"/>
        <v>-0.18068506999907497</v>
      </c>
      <c r="AE36" s="152">
        <f t="shared" si="61"/>
        <v>0.44176385961468218</v>
      </c>
      <c r="AF36" s="206">
        <f t="shared" si="62"/>
        <v>0.42017785877420555</v>
      </c>
      <c r="AG36" s="206">
        <f t="shared" si="63"/>
        <v>0.63948363387771534</v>
      </c>
      <c r="AH36" s="206">
        <f t="shared" si="64"/>
        <v>0.71120273013234991</v>
      </c>
      <c r="AI36" s="206">
        <f t="shared" si="65"/>
        <v>0.43360371542738207</v>
      </c>
      <c r="AJ36" s="206">
        <f t="shared" si="66"/>
        <v>0.45907066820991294</v>
      </c>
      <c r="AK36" s="206">
        <f t="shared" si="67"/>
        <v>0.59928518991605073</v>
      </c>
      <c r="AL36" s="206">
        <f t="shared" si="68"/>
        <v>0.5807675710119673</v>
      </c>
      <c r="AM36" s="206">
        <f t="shared" si="69"/>
        <v>0.76451061502797446</v>
      </c>
      <c r="AN36" s="206">
        <f t="shared" si="70"/>
        <v>0.49793317713264845</v>
      </c>
      <c r="AO36" s="206">
        <f t="shared" si="71"/>
        <v>0.55159727832865624</v>
      </c>
      <c r="AP36" s="206">
        <f t="shared" si="81"/>
        <v>0.58165488048151426</v>
      </c>
      <c r="AQ36" s="67">
        <f t="shared" si="82"/>
        <v>5.4491933397374209E-2</v>
      </c>
      <c r="AS36" s="135"/>
      <c r="AT36" s="135"/>
    </row>
    <row r="37" spans="1:46" ht="20.100000000000001" customHeight="1" x14ac:dyDescent="0.25">
      <c r="A37" s="148" t="s">
        <v>85</v>
      </c>
      <c r="B37" s="25">
        <v>184593.24000000002</v>
      </c>
      <c r="C37" s="203">
        <v>144138.26999999993</v>
      </c>
      <c r="D37" s="203">
        <v>79979.249999999985</v>
      </c>
      <c r="E37" s="203">
        <v>122753.58</v>
      </c>
      <c r="F37" s="203">
        <v>216171.5800000001</v>
      </c>
      <c r="G37" s="203">
        <v>152140.34000000008</v>
      </c>
      <c r="H37" s="203">
        <v>149450.11999999976</v>
      </c>
      <c r="I37" s="203">
        <v>137515.64999999997</v>
      </c>
      <c r="J37" s="203">
        <v>157796.10999999999</v>
      </c>
      <c r="K37" s="203">
        <v>248422.98999999993</v>
      </c>
      <c r="L37" s="203">
        <v>193839.00999999995</v>
      </c>
      <c r="M37" s="3">
        <v>157774.81999999998</v>
      </c>
      <c r="N37" s="67">
        <f t="shared" si="74"/>
        <v>-0.18605228122037964</v>
      </c>
      <c r="P37" s="134" t="s">
        <v>85</v>
      </c>
      <c r="Q37" s="25">
        <v>8950.255000000001</v>
      </c>
      <c r="R37" s="203">
        <v>8091.360999999999</v>
      </c>
      <c r="S37" s="203">
        <v>7317.6259999999966</v>
      </c>
      <c r="T37" s="203">
        <v>9009.7860000000001</v>
      </c>
      <c r="U37" s="203">
        <v>11821.654999999999</v>
      </c>
      <c r="V37" s="203">
        <v>8422.7539999999954</v>
      </c>
      <c r="W37" s="203">
        <v>8932.4599999999973</v>
      </c>
      <c r="X37" s="203">
        <v>10856.737000000006</v>
      </c>
      <c r="Y37" s="203">
        <v>13503.767</v>
      </c>
      <c r="Z37" s="203">
        <v>13395.533000000005</v>
      </c>
      <c r="AA37" s="203">
        <v>12829.427999999996</v>
      </c>
      <c r="AB37" s="3">
        <v>10842.887999999999</v>
      </c>
      <c r="AC37" s="67">
        <f t="shared" si="75"/>
        <v>-0.15484244504119729</v>
      </c>
      <c r="AE37" s="152">
        <f t="shared" si="61"/>
        <v>0.48486363856011194</v>
      </c>
      <c r="AF37" s="206">
        <f t="shared" si="62"/>
        <v>0.56136104589017211</v>
      </c>
      <c r="AG37" s="206">
        <f t="shared" si="63"/>
        <v>0.91494056270845225</v>
      </c>
      <c r="AH37" s="206">
        <f t="shared" si="64"/>
        <v>0.73397337983951261</v>
      </c>
      <c r="AI37" s="206">
        <f t="shared" si="65"/>
        <v>0.54686443981211563</v>
      </c>
      <c r="AJ37" s="206">
        <f t="shared" si="66"/>
        <v>0.55361740351046873</v>
      </c>
      <c r="AK37" s="206">
        <f t="shared" si="67"/>
        <v>0.59768837923984341</v>
      </c>
      <c r="AL37" s="206">
        <f t="shared" si="68"/>
        <v>0.78949101429546453</v>
      </c>
      <c r="AM37" s="206">
        <f t="shared" si="69"/>
        <v>0.85577312393822647</v>
      </c>
      <c r="AN37" s="206">
        <f t="shared" si="70"/>
        <v>0.5392227587309858</v>
      </c>
      <c r="AO37" s="206">
        <f t="shared" si="71"/>
        <v>0.66185996306935324</v>
      </c>
      <c r="AP37" s="206">
        <f t="shared" ref="AP37" si="83">(AB37/M37)*10</f>
        <v>0.68723817907065277</v>
      </c>
      <c r="AQ37" s="67">
        <f t="shared" ref="AQ37" si="84">IF(AP37="","",(AP37-AO37)/AO37)</f>
        <v>3.8343784814553375E-2</v>
      </c>
      <c r="AS37" s="135"/>
      <c r="AT37" s="135"/>
    </row>
    <row r="38" spans="1:46" ht="20.100000000000001" customHeight="1" x14ac:dyDescent="0.25">
      <c r="A38" s="148" t="s">
        <v>86</v>
      </c>
      <c r="B38" s="25">
        <v>174808.49999999997</v>
      </c>
      <c r="C38" s="203">
        <v>100779.39000000001</v>
      </c>
      <c r="D38" s="203">
        <v>69029.49000000002</v>
      </c>
      <c r="E38" s="203">
        <v>154336.00999999978</v>
      </c>
      <c r="F38" s="203">
        <v>191835.92000000007</v>
      </c>
      <c r="G38" s="203">
        <v>123373.27999999998</v>
      </c>
      <c r="H38" s="203">
        <v>139248.31999999989</v>
      </c>
      <c r="I38" s="203">
        <v>159507.64999999994</v>
      </c>
      <c r="J38" s="203">
        <v>217628.21</v>
      </c>
      <c r="K38" s="203">
        <v>280094.85000000021</v>
      </c>
      <c r="L38" s="203">
        <v>221001.43999999986</v>
      </c>
      <c r="M38" s="3"/>
      <c r="N38" s="67" t="str">
        <f t="shared" si="74"/>
        <v/>
      </c>
      <c r="P38" s="134" t="s">
        <v>86</v>
      </c>
      <c r="Q38" s="25">
        <v>8836.2159999999967</v>
      </c>
      <c r="R38" s="203">
        <v>6184.2449999999999</v>
      </c>
      <c r="S38" s="203">
        <v>6843.8590000000013</v>
      </c>
      <c r="T38" s="203">
        <v>12325.401000000003</v>
      </c>
      <c r="U38" s="203">
        <v>11790.632999999998</v>
      </c>
      <c r="V38" s="203">
        <v>8857.4580000000024</v>
      </c>
      <c r="W38" s="203">
        <v>10603.755000000001</v>
      </c>
      <c r="X38" s="203">
        <v>13090.348000000009</v>
      </c>
      <c r="Y38" s="203">
        <v>16694.899000000001</v>
      </c>
      <c r="Z38" s="203">
        <v>17343.396999999994</v>
      </c>
      <c r="AA38" s="203">
        <v>14141.986999999999</v>
      </c>
      <c r="AB38" s="3"/>
      <c r="AC38" s="67" t="str">
        <f t="shared" si="75"/>
        <v/>
      </c>
      <c r="AE38" s="152">
        <f t="shared" si="61"/>
        <v>0.50547976786025839</v>
      </c>
      <c r="AF38" s="206">
        <f t="shared" si="62"/>
        <v>0.61364183688748253</v>
      </c>
      <c r="AG38" s="206">
        <f t="shared" si="63"/>
        <v>0.99143989040046498</v>
      </c>
      <c r="AH38" s="206">
        <f t="shared" si="64"/>
        <v>0.79860824444016809</v>
      </c>
      <c r="AI38" s="206">
        <f t="shared" si="65"/>
        <v>0.61462071336796531</v>
      </c>
      <c r="AJ38" s="206">
        <f t="shared" si="66"/>
        <v>0.7179397354111039</v>
      </c>
      <c r="AK38" s="206">
        <f t="shared" si="67"/>
        <v>0.76149967195295487</v>
      </c>
      <c r="AL38" s="206">
        <f t="shared" si="68"/>
        <v>0.82067211196453671</v>
      </c>
      <c r="AM38" s="206">
        <f t="shared" si="69"/>
        <v>0.76712936250314256</v>
      </c>
      <c r="AN38" s="206">
        <f t="shared" si="70"/>
        <v>0.61919728263479246</v>
      </c>
      <c r="AO38" s="206">
        <f t="shared" si="71"/>
        <v>0.63990474451207224</v>
      </c>
      <c r="AP38" s="206"/>
      <c r="AQ38" s="67" t="str">
        <f t="shared" ref="AQ38:AQ45" si="85">IF(AP38="","",(AP38-AO38)/AO38)</f>
        <v/>
      </c>
      <c r="AS38" s="135"/>
      <c r="AT38" s="135"/>
    </row>
    <row r="39" spans="1:46" ht="20.100000000000001" customHeight="1" x14ac:dyDescent="0.25">
      <c r="A39" s="148" t="s">
        <v>87</v>
      </c>
      <c r="B39" s="25">
        <v>143517.88</v>
      </c>
      <c r="C39" s="203">
        <v>108144.17000000003</v>
      </c>
      <c r="D39" s="203">
        <v>125852.90000000002</v>
      </c>
      <c r="E39" s="203">
        <v>102029.78999999992</v>
      </c>
      <c r="F39" s="203">
        <v>191064.2</v>
      </c>
      <c r="G39" s="203">
        <v>143527.37999999992</v>
      </c>
      <c r="H39" s="203">
        <v>151132.13000000012</v>
      </c>
      <c r="I39" s="203">
        <v>135712.65999999989</v>
      </c>
      <c r="J39" s="203">
        <v>269199.01</v>
      </c>
      <c r="K39" s="203">
        <v>227951.96000000008</v>
      </c>
      <c r="L39" s="203">
        <v>225932.47000000003</v>
      </c>
      <c r="M39" s="3"/>
      <c r="N39" s="67" t="str">
        <f t="shared" si="74"/>
        <v/>
      </c>
      <c r="P39" s="134" t="s">
        <v>87</v>
      </c>
      <c r="Q39" s="25">
        <v>8561.616</v>
      </c>
      <c r="R39" s="203">
        <v>7679.9049999999988</v>
      </c>
      <c r="S39" s="203">
        <v>10402.912</v>
      </c>
      <c r="T39" s="203">
        <v>7707.6290000000035</v>
      </c>
      <c r="U39" s="203">
        <v>12654.747000000003</v>
      </c>
      <c r="V39" s="203">
        <v>9979.3469999999979</v>
      </c>
      <c r="W39" s="203">
        <v>10712.686999999996</v>
      </c>
      <c r="X39" s="203">
        <v>11080.005999999999</v>
      </c>
      <c r="Y39" s="203">
        <v>17646.002</v>
      </c>
      <c r="Z39" s="203">
        <v>15712.195000000003</v>
      </c>
      <c r="AA39" s="203">
        <v>14615.516000000009</v>
      </c>
      <c r="AB39" s="3"/>
      <c r="AC39" s="67" t="str">
        <f t="shared" si="75"/>
        <v/>
      </c>
      <c r="AE39" s="152">
        <f t="shared" ref="AE39:AF45" si="86">(Q39/B39)*10</f>
        <v>0.59655396247491954</v>
      </c>
      <c r="AF39" s="206">
        <f t="shared" si="86"/>
        <v>0.7101543245465749</v>
      </c>
      <c r="AG39" s="206">
        <f t="shared" ref="AG39:AL41" si="87">IF(S39="","",(S39/D39)*10)</f>
        <v>0.82659295097689434</v>
      </c>
      <c r="AH39" s="206">
        <f t="shared" si="87"/>
        <v>0.75542927217629385</v>
      </c>
      <c r="AI39" s="206">
        <f t="shared" si="87"/>
        <v>0.66232957299169615</v>
      </c>
      <c r="AJ39" s="206">
        <f t="shared" si="87"/>
        <v>0.69529221532504837</v>
      </c>
      <c r="AK39" s="206">
        <f t="shared" si="87"/>
        <v>0.70882922115899427</v>
      </c>
      <c r="AL39" s="206">
        <f t="shared" si="87"/>
        <v>0.81643127472411259</v>
      </c>
      <c r="AM39" s="206">
        <f t="shared" ref="AM39:AN41" si="88">IF(Y39="","",(Y39/J39)*10)</f>
        <v>0.6555002561116402</v>
      </c>
      <c r="AN39" s="206">
        <f t="shared" si="88"/>
        <v>0.68927659143619546</v>
      </c>
      <c r="AO39" s="206">
        <f t="shared" ref="AO39:AO41" si="89">IF(AA39="","",(AA39/L39)*10)</f>
        <v>0.64689754420867462</v>
      </c>
      <c r="AP39" s="206"/>
      <c r="AQ39" s="67" t="str">
        <f t="shared" si="85"/>
        <v/>
      </c>
      <c r="AS39" s="135"/>
      <c r="AT39" s="135"/>
    </row>
    <row r="40" spans="1:46" ht="20.100000000000001" customHeight="1" thickBot="1" x14ac:dyDescent="0.3">
      <c r="A40" s="148" t="s">
        <v>88</v>
      </c>
      <c r="B40" s="25">
        <v>152820.21000000002</v>
      </c>
      <c r="C40" s="203">
        <v>216465.13999999996</v>
      </c>
      <c r="D40" s="203">
        <v>85804.429999999964</v>
      </c>
      <c r="E40" s="203">
        <v>229961.75</v>
      </c>
      <c r="F40" s="203">
        <v>233293.19000000015</v>
      </c>
      <c r="G40" s="203">
        <v>149139.44999999995</v>
      </c>
      <c r="H40" s="203">
        <v>169639.46999999994</v>
      </c>
      <c r="I40" s="203">
        <v>161502.75000000003</v>
      </c>
      <c r="J40" s="203">
        <v>201567.8</v>
      </c>
      <c r="K40" s="203">
        <v>231272.66000000015</v>
      </c>
      <c r="L40" s="203">
        <v>249366.14000000007</v>
      </c>
      <c r="M40" s="3"/>
      <c r="N40" s="67" t="str">
        <f t="shared" si="74"/>
        <v/>
      </c>
      <c r="P40" s="136" t="s">
        <v>88</v>
      </c>
      <c r="Q40" s="25">
        <v>8577.6339999999964</v>
      </c>
      <c r="R40" s="203">
        <v>10729.738000000001</v>
      </c>
      <c r="S40" s="203">
        <v>8400.3320000000022</v>
      </c>
      <c r="T40" s="203">
        <v>14080.129999999997</v>
      </c>
      <c r="U40" s="203">
        <v>13582.820000000003</v>
      </c>
      <c r="V40" s="203">
        <v>9345.7980000000007</v>
      </c>
      <c r="W40" s="203">
        <v>11478.792000000003</v>
      </c>
      <c r="X40" s="203">
        <v>14722.865999999998</v>
      </c>
      <c r="Y40" s="203">
        <v>13500.736999999999</v>
      </c>
      <c r="Z40" s="203">
        <v>16104.085999999999</v>
      </c>
      <c r="AA40" s="203">
        <v>14131.660999999996</v>
      </c>
      <c r="AB40" s="3"/>
      <c r="AC40" s="67" t="str">
        <f t="shared" si="75"/>
        <v/>
      </c>
      <c r="AE40" s="152">
        <f t="shared" si="86"/>
        <v>0.56128924309160388</v>
      </c>
      <c r="AF40" s="206">
        <f t="shared" si="86"/>
        <v>0.49567972006947647</v>
      </c>
      <c r="AG40" s="206">
        <f t="shared" si="87"/>
        <v>0.9790091257525988</v>
      </c>
      <c r="AH40" s="206">
        <f t="shared" si="87"/>
        <v>0.61228139027468687</v>
      </c>
      <c r="AI40" s="206">
        <f t="shared" si="87"/>
        <v>0.5822210241113337</v>
      </c>
      <c r="AJ40" s="206">
        <f t="shared" si="87"/>
        <v>0.62664828118918259</v>
      </c>
      <c r="AK40" s="206">
        <f t="shared" si="87"/>
        <v>0.67665809142176681</v>
      </c>
      <c r="AL40" s="206">
        <f t="shared" si="87"/>
        <v>0.91161704676855315</v>
      </c>
      <c r="AM40" s="206">
        <f t="shared" si="88"/>
        <v>0.66978639445387611</v>
      </c>
      <c r="AN40" s="206">
        <f t="shared" si="88"/>
        <v>0.69632467581771174</v>
      </c>
      <c r="AO40" s="206">
        <f t="shared" si="89"/>
        <v>0.56670328216974419</v>
      </c>
      <c r="AP40" s="206" t="str">
        <f t="shared" ref="AP40:AP41" si="90">IF(AB40="","",(AB40/M40)*10)</f>
        <v/>
      </c>
      <c r="AQ40" s="67" t="str">
        <f t="shared" si="85"/>
        <v/>
      </c>
      <c r="AS40" s="135"/>
      <c r="AT40" s="135"/>
    </row>
    <row r="41" spans="1:46" ht="20.100000000000001" customHeight="1" thickBot="1" x14ac:dyDescent="0.3">
      <c r="A41" s="42" t="str">
        <f>A19</f>
        <v>jan-set</v>
      </c>
      <c r="B41" s="222">
        <f>SUM(B29:B37)</f>
        <v>1342372.7699999998</v>
      </c>
      <c r="C41" s="223">
        <f t="shared" ref="C41:M41" si="91">SUM(C29:C37)</f>
        <v>1208125.7599999998</v>
      </c>
      <c r="D41" s="223">
        <f t="shared" si="91"/>
        <v>1012364.5599999998</v>
      </c>
      <c r="E41" s="223">
        <f t="shared" si="91"/>
        <v>1109965.74</v>
      </c>
      <c r="F41" s="223">
        <f t="shared" si="91"/>
        <v>1711417.27</v>
      </c>
      <c r="G41" s="223">
        <f t="shared" si="91"/>
        <v>1742031.78</v>
      </c>
      <c r="H41" s="223">
        <f t="shared" si="91"/>
        <v>1342140.5199999996</v>
      </c>
      <c r="I41" s="223">
        <f t="shared" si="91"/>
        <v>1697653.9599999997</v>
      </c>
      <c r="J41" s="223">
        <f t="shared" si="91"/>
        <v>1286798.5900000003</v>
      </c>
      <c r="K41" s="223">
        <f t="shared" si="91"/>
        <v>2194069.21</v>
      </c>
      <c r="L41" s="223">
        <f t="shared" si="91"/>
        <v>2047039.0399999998</v>
      </c>
      <c r="M41" s="224">
        <f t="shared" si="91"/>
        <v>2210281.6100000008</v>
      </c>
      <c r="N41" s="76">
        <f t="shared" si="74"/>
        <v>7.9745704312508381E-2</v>
      </c>
      <c r="P41" s="134"/>
      <c r="Q41" s="222">
        <f>SUM(Q29:Q37)</f>
        <v>62618.463000000003</v>
      </c>
      <c r="R41" s="223">
        <f t="shared" ref="R41:AB41" si="92">SUM(R29:R37)</f>
        <v>56150.332000000002</v>
      </c>
      <c r="S41" s="223">
        <f t="shared" si="92"/>
        <v>59701.459999999992</v>
      </c>
      <c r="T41" s="223">
        <f t="shared" si="92"/>
        <v>87255.774999999994</v>
      </c>
      <c r="U41" s="223">
        <f t="shared" si="92"/>
        <v>86115.770999999993</v>
      </c>
      <c r="V41" s="223">
        <f t="shared" si="92"/>
        <v>87389.104000000021</v>
      </c>
      <c r="W41" s="223">
        <f t="shared" si="92"/>
        <v>76273.751999999993</v>
      </c>
      <c r="X41" s="223">
        <f t="shared" si="92"/>
        <v>97285.506000000023</v>
      </c>
      <c r="Y41" s="223">
        <f t="shared" si="92"/>
        <v>105562.74900000001</v>
      </c>
      <c r="Z41" s="223">
        <f t="shared" si="92"/>
        <v>118584.78500000002</v>
      </c>
      <c r="AA41" s="223">
        <f t="shared" si="92"/>
        <v>121457.459</v>
      </c>
      <c r="AB41" s="224">
        <f t="shared" si="92"/>
        <v>120213.08900000001</v>
      </c>
      <c r="AC41" s="76">
        <f t="shared" si="75"/>
        <v>-1.0245315604700699E-2</v>
      </c>
      <c r="AE41" s="227">
        <f t="shared" si="86"/>
        <v>0.4664759625599379</v>
      </c>
      <c r="AF41" s="228">
        <f t="shared" si="86"/>
        <v>0.46477224357835079</v>
      </c>
      <c r="AG41" s="228">
        <f t="shared" si="87"/>
        <v>0.58972293538209197</v>
      </c>
      <c r="AH41" s="228">
        <f t="shared" si="87"/>
        <v>0.78611232631378325</v>
      </c>
      <c r="AI41" s="228">
        <f t="shared" si="87"/>
        <v>0.50318395466466226</v>
      </c>
      <c r="AJ41" s="228">
        <f t="shared" si="87"/>
        <v>0.50165045783493123</v>
      </c>
      <c r="AK41" s="228">
        <f t="shared" si="87"/>
        <v>0.56829930147701679</v>
      </c>
      <c r="AL41" s="228">
        <f t="shared" si="87"/>
        <v>0.57305851658956475</v>
      </c>
      <c r="AM41" s="228">
        <f t="shared" si="88"/>
        <v>0.82035176149827749</v>
      </c>
      <c r="AN41" s="228">
        <f t="shared" si="88"/>
        <v>0.54047878006546579</v>
      </c>
      <c r="AO41" s="228">
        <f t="shared" si="89"/>
        <v>0.59333240171130308</v>
      </c>
      <c r="AP41" s="228">
        <f t="shared" si="90"/>
        <v>0.5438813246969012</v>
      </c>
      <c r="AQ41" s="76">
        <f t="shared" si="85"/>
        <v>-8.3344642685573775E-2</v>
      </c>
      <c r="AS41" s="135"/>
      <c r="AT41" s="135"/>
    </row>
    <row r="42" spans="1:46" ht="20.100000000000001" customHeight="1" x14ac:dyDescent="0.25">
      <c r="A42" s="148" t="s">
        <v>89</v>
      </c>
      <c r="B42" s="25">
        <f>SUM(B29:B31)</f>
        <v>383486.16999999993</v>
      </c>
      <c r="C42" s="203">
        <f>SUM(C29:C31)</f>
        <v>359736.73</v>
      </c>
      <c r="D42" s="203">
        <f>SUM(D29:D31)</f>
        <v>337710.40999999992</v>
      </c>
      <c r="E42" s="203">
        <f t="shared" ref="E42:I42" si="93">SUM(E29:E31)</f>
        <v>269354.83</v>
      </c>
      <c r="F42" s="203">
        <f t="shared" si="93"/>
        <v>518885.16000000003</v>
      </c>
      <c r="G42" s="203">
        <f t="shared" si="93"/>
        <v>534367.81999999983</v>
      </c>
      <c r="H42" s="203">
        <f t="shared" si="93"/>
        <v>446495.15</v>
      </c>
      <c r="I42" s="203">
        <f t="shared" si="93"/>
        <v>530104.43999999994</v>
      </c>
      <c r="J42" s="203">
        <f t="shared" ref="J42:L42" si="94">SUM(J29:J31)</f>
        <v>340089.82</v>
      </c>
      <c r="K42" s="203">
        <f t="shared" si="94"/>
        <v>649570.5</v>
      </c>
      <c r="L42" s="203">
        <f t="shared" si="94"/>
        <v>640253.83999999985</v>
      </c>
      <c r="M42" s="3">
        <f>IF(M31="","",SUM(M29:M31))</f>
        <v>794036.41000000096</v>
      </c>
      <c r="N42" s="76">
        <f t="shared" si="74"/>
        <v>0.24019000026614623</v>
      </c>
      <c r="P42" s="133" t="s">
        <v>89</v>
      </c>
      <c r="Q42" s="25">
        <f>SUM(Q29:Q31)</f>
        <v>17209.863000000001</v>
      </c>
      <c r="R42" s="203">
        <f>SUM(R29:R31)</f>
        <v>15796.161</v>
      </c>
      <c r="S42" s="203">
        <f>SUM(S29:S31)</f>
        <v>16995.894999999997</v>
      </c>
      <c r="T42" s="203">
        <f t="shared" ref="T42:X42" si="95">SUM(T29:T31)</f>
        <v>22740.453000000001</v>
      </c>
      <c r="U42" s="203">
        <f t="shared" si="95"/>
        <v>26284.577999999994</v>
      </c>
      <c r="V42" s="203">
        <f t="shared" si="95"/>
        <v>26114.18</v>
      </c>
      <c r="W42" s="203">
        <f t="shared" si="95"/>
        <v>24267.392</v>
      </c>
      <c r="X42" s="203">
        <f t="shared" si="95"/>
        <v>28921.351000000002</v>
      </c>
      <c r="Y42" s="203">
        <f t="shared" ref="Y42:AA42" si="96">SUM(Y29:Y31)</f>
        <v>27891.383000000002</v>
      </c>
      <c r="Z42" s="203">
        <f t="shared" ref="Z42" si="97">SUM(Z29:Z31)</f>
        <v>37417.438999999998</v>
      </c>
      <c r="AA42" s="203">
        <f t="shared" si="96"/>
        <v>39515.076000000001</v>
      </c>
      <c r="AB42" s="3">
        <f>IF(AB31="","",SUM(AB29:AB31))</f>
        <v>40887.645000000004</v>
      </c>
      <c r="AC42" s="76">
        <f t="shared" si="75"/>
        <v>3.4735324816280326E-2</v>
      </c>
      <c r="AE42" s="151">
        <f t="shared" si="86"/>
        <v>0.44877401967325198</v>
      </c>
      <c r="AF42" s="205">
        <f t="shared" si="86"/>
        <v>0.43910336873301764</v>
      </c>
      <c r="AG42" s="205">
        <f t="shared" ref="AG42:AL44" si="98">(S42/D42)*10</f>
        <v>0.50326831796508742</v>
      </c>
      <c r="AH42" s="205">
        <f t="shared" si="98"/>
        <v>0.84425636622146327</v>
      </c>
      <c r="AI42" s="205">
        <f t="shared" si="98"/>
        <v>0.50655867668290977</v>
      </c>
      <c r="AJ42" s="205">
        <f t="shared" si="98"/>
        <v>0.48869297556129054</v>
      </c>
      <c r="AK42" s="205">
        <f t="shared" si="98"/>
        <v>0.54350852411274786</v>
      </c>
      <c r="AL42" s="205">
        <f t="shared" si="98"/>
        <v>0.54557835810618771</v>
      </c>
      <c r="AM42" s="205">
        <f t="shared" ref="AM42:AN44" si="99">(Y42/J42)*10</f>
        <v>0.8201181382024314</v>
      </c>
      <c r="AN42" s="205">
        <f t="shared" si="99"/>
        <v>0.57603353292675696</v>
      </c>
      <c r="AO42" s="205">
        <f t="shared" ref="AO42:AP44" si="100">(AA42/L42)*10</f>
        <v>0.61717827416700866</v>
      </c>
      <c r="AP42" s="205">
        <f t="shared" si="100"/>
        <v>0.51493413255444997</v>
      </c>
      <c r="AQ42" s="76">
        <f t="shared" si="85"/>
        <v>-0.16566387037935718</v>
      </c>
      <c r="AS42" s="135"/>
      <c r="AT42" s="135"/>
    </row>
    <row r="43" spans="1:46" ht="20.100000000000001" customHeight="1" x14ac:dyDescent="0.25">
      <c r="A43" s="148" t="s">
        <v>90</v>
      </c>
      <c r="B43" s="25">
        <f>SUM(B32:B34)</f>
        <v>448543.28</v>
      </c>
      <c r="C43" s="203">
        <f>SUM(C32:C34)</f>
        <v>360372.79999999993</v>
      </c>
      <c r="D43" s="203">
        <f>SUM(D32:D34)</f>
        <v>357222.51</v>
      </c>
      <c r="E43" s="203">
        <f t="shared" ref="E43:I43" si="101">SUM(E32:E34)</f>
        <v>409796.7099999999</v>
      </c>
      <c r="F43" s="203">
        <f t="shared" si="101"/>
        <v>510240.19999999995</v>
      </c>
      <c r="G43" s="203">
        <f t="shared" si="101"/>
        <v>581930.29000000015</v>
      </c>
      <c r="H43" s="203">
        <f t="shared" si="101"/>
        <v>437395.03</v>
      </c>
      <c r="I43" s="203">
        <f t="shared" si="101"/>
        <v>651460.00999999989</v>
      </c>
      <c r="J43" s="203">
        <f t="shared" ref="J43:L43" si="102">SUM(J32:J34)</f>
        <v>432659.41000000003</v>
      </c>
      <c r="K43" s="203">
        <f t="shared" si="102"/>
        <v>721335.31</v>
      </c>
      <c r="L43" s="203">
        <f t="shared" si="102"/>
        <v>641165.57999999984</v>
      </c>
      <c r="M43" s="3">
        <f>IF(M34="","",SUM(M32:M34))</f>
        <v>764097.74</v>
      </c>
      <c r="N43" s="67">
        <f t="shared" si="74"/>
        <v>0.19173231351564471</v>
      </c>
      <c r="P43" s="134" t="s">
        <v>90</v>
      </c>
      <c r="Q43" s="25">
        <f>SUM(Q32:Q34)</f>
        <v>20649.732000000004</v>
      </c>
      <c r="R43" s="203">
        <f>SUM(R32:R34)</f>
        <v>16807.051000000003</v>
      </c>
      <c r="S43" s="203">
        <f>SUM(S32:S34)</f>
        <v>19988.995000000003</v>
      </c>
      <c r="T43" s="203">
        <f t="shared" ref="T43:X43" si="103">SUM(T32:T34)</f>
        <v>32307.84499999999</v>
      </c>
      <c r="U43" s="203">
        <f t="shared" si="103"/>
        <v>26348.47</v>
      </c>
      <c r="V43" s="203">
        <f t="shared" si="103"/>
        <v>29735.684000000008</v>
      </c>
      <c r="W43" s="203">
        <f t="shared" si="103"/>
        <v>25013.658999999996</v>
      </c>
      <c r="X43" s="203">
        <f t="shared" si="103"/>
        <v>35963.210000000006</v>
      </c>
      <c r="Y43" s="203">
        <f t="shared" ref="Y43:AA43" si="104">SUM(Y32:Y34)</f>
        <v>36186.675000000003</v>
      </c>
      <c r="Z43" s="203">
        <f t="shared" ref="Z43" si="105">SUM(Z32:Z34)</f>
        <v>38844.275000000009</v>
      </c>
      <c r="AA43" s="203">
        <f t="shared" si="104"/>
        <v>36822.900999999991</v>
      </c>
      <c r="AB43" s="3">
        <f>IF(AB34="","",SUM(AB32:AB34))</f>
        <v>39877.581999999995</v>
      </c>
      <c r="AC43" s="67">
        <f t="shared" si="75"/>
        <v>8.2956011532062751E-2</v>
      </c>
      <c r="AE43" s="152">
        <f t="shared" si="86"/>
        <v>0.46037323310250017</v>
      </c>
      <c r="AF43" s="206">
        <f t="shared" si="86"/>
        <v>0.46637956582738782</v>
      </c>
      <c r="AG43" s="206">
        <f t="shared" si="98"/>
        <v>0.55956706087754671</v>
      </c>
      <c r="AH43" s="206">
        <f t="shared" si="98"/>
        <v>0.78838712492347729</v>
      </c>
      <c r="AI43" s="206">
        <f t="shared" si="98"/>
        <v>0.51639345547450011</v>
      </c>
      <c r="AJ43" s="206">
        <f t="shared" si="98"/>
        <v>0.51098360939417675</v>
      </c>
      <c r="AK43" s="206">
        <f t="shared" si="98"/>
        <v>0.57187798864564132</v>
      </c>
      <c r="AL43" s="206">
        <f t="shared" si="98"/>
        <v>0.55204017818376927</v>
      </c>
      <c r="AM43" s="206">
        <f t="shared" si="99"/>
        <v>0.83637785666097031</v>
      </c>
      <c r="AN43" s="206">
        <f t="shared" si="99"/>
        <v>0.53850510936446472</v>
      </c>
      <c r="AO43" s="206">
        <f t="shared" si="100"/>
        <v>0.57431188055977678</v>
      </c>
      <c r="AP43" s="206">
        <f t="shared" ref="AP43" si="106">(AB43/M43)*10</f>
        <v>0.5218911130400673</v>
      </c>
      <c r="AQ43" s="67">
        <f t="shared" ref="AQ43" si="107">IF(AP43="","",(AP43-AO43)/AO43)</f>
        <v>-9.1275784628755047E-2</v>
      </c>
      <c r="AS43" s="135"/>
      <c r="AT43" s="135"/>
    </row>
    <row r="44" spans="1:46" ht="20.100000000000001" customHeight="1" x14ac:dyDescent="0.25">
      <c r="A44" s="148" t="s">
        <v>91</v>
      </c>
      <c r="B44" s="25">
        <f>SUM(B35:B37)</f>
        <v>510343.31999999995</v>
      </c>
      <c r="C44" s="203">
        <f>SUM(C35:C37)</f>
        <v>488016.22999999986</v>
      </c>
      <c r="D44" s="203">
        <f>SUM(D35:D37)</f>
        <v>317431.6399999999</v>
      </c>
      <c r="E44" s="203">
        <f t="shared" ref="E44:I44" si="108">SUM(E35:E37)</f>
        <v>430814.19999999995</v>
      </c>
      <c r="F44" s="203">
        <f t="shared" si="108"/>
        <v>682291.91</v>
      </c>
      <c r="G44" s="203">
        <f t="shared" si="108"/>
        <v>625733.66999999993</v>
      </c>
      <c r="H44" s="203">
        <f t="shared" si="108"/>
        <v>458250.33999999968</v>
      </c>
      <c r="I44" s="203">
        <f t="shared" si="108"/>
        <v>516089.50999999983</v>
      </c>
      <c r="J44" s="203">
        <f t="shared" ref="J44:L44" si="109">SUM(J35:J37)</f>
        <v>514049.36</v>
      </c>
      <c r="K44" s="203">
        <f t="shared" si="109"/>
        <v>823163.40000000037</v>
      </c>
      <c r="L44" s="203">
        <f t="shared" si="109"/>
        <v>765619.61999999988</v>
      </c>
      <c r="M44" s="3">
        <f>IF(M37="","",SUM(M35:M37))</f>
        <v>652147.45999999985</v>
      </c>
      <c r="N44" s="67">
        <f t="shared" si="74"/>
        <v>-0.14820957696982745</v>
      </c>
      <c r="P44" s="134" t="s">
        <v>91</v>
      </c>
      <c r="Q44" s="25">
        <f>SUM(Q35:Q37)</f>
        <v>24758.867999999999</v>
      </c>
      <c r="R44" s="203">
        <f>SUM(R35:R37)</f>
        <v>23547.119999999995</v>
      </c>
      <c r="S44" s="203">
        <f>SUM(S35:S37)</f>
        <v>22716.569999999996</v>
      </c>
      <c r="T44" s="203">
        <f t="shared" ref="T44:X44" si="110">SUM(T35:T37)</f>
        <v>32207.47700000001</v>
      </c>
      <c r="U44" s="203">
        <f t="shared" si="110"/>
        <v>33482.723000000005</v>
      </c>
      <c r="V44" s="203">
        <f t="shared" si="110"/>
        <v>31539.239999999998</v>
      </c>
      <c r="W44" s="203">
        <f t="shared" si="110"/>
        <v>26992.701000000008</v>
      </c>
      <c r="X44" s="203">
        <f t="shared" si="110"/>
        <v>32400.945000000014</v>
      </c>
      <c r="Y44" s="203">
        <f t="shared" ref="Y44:AA44" si="111">SUM(Y35:Y37)</f>
        <v>41484.690999999999</v>
      </c>
      <c r="Z44" s="203">
        <f t="shared" ref="Z44" si="112">SUM(Z35:Z37)</f>
        <v>42323.071000000004</v>
      </c>
      <c r="AA44" s="203">
        <f t="shared" si="111"/>
        <v>45119.482000000004</v>
      </c>
      <c r="AB44" s="3">
        <f>IF(AB37="","",SUM(AB35:AB37))</f>
        <v>39447.862000000001</v>
      </c>
      <c r="AC44" s="67">
        <f t="shared" si="75"/>
        <v>-0.12570224099647248</v>
      </c>
      <c r="AE44" s="152">
        <f t="shared" si="86"/>
        <v>0.48514141421504259</v>
      </c>
      <c r="AF44" s="206">
        <f t="shared" si="86"/>
        <v>0.48250690351015585</v>
      </c>
      <c r="AG44" s="206">
        <f t="shared" si="98"/>
        <v>0.71563660131674345</v>
      </c>
      <c r="AH44" s="206">
        <f t="shared" si="98"/>
        <v>0.74759552958096576</v>
      </c>
      <c r="AI44" s="206">
        <f t="shared" si="98"/>
        <v>0.49073897124179594</v>
      </c>
      <c r="AJ44" s="206">
        <f t="shared" si="98"/>
        <v>0.50403616605767754</v>
      </c>
      <c r="AK44" s="206">
        <f t="shared" si="98"/>
        <v>0.58903831909868365</v>
      </c>
      <c r="AL44" s="206">
        <f t="shared" si="98"/>
        <v>0.62781638402222173</v>
      </c>
      <c r="AM44" s="206">
        <f t="shared" si="99"/>
        <v>0.80701765682579585</v>
      </c>
      <c r="AN44" s="206">
        <f t="shared" si="99"/>
        <v>0.5141515159687613</v>
      </c>
      <c r="AO44" s="206">
        <f t="shared" si="100"/>
        <v>0.58931982437963137</v>
      </c>
      <c r="AP44" s="206">
        <f t="shared" si="100"/>
        <v>0.60489175254933925</v>
      </c>
      <c r="AQ44" s="67">
        <f t="shared" si="85"/>
        <v>2.6423560731391006E-2</v>
      </c>
      <c r="AS44" s="135"/>
      <c r="AT44" s="135"/>
    </row>
    <row r="45" spans="1:46" ht="20.100000000000001" customHeight="1" thickBot="1" x14ac:dyDescent="0.3">
      <c r="A45" s="149" t="s">
        <v>92</v>
      </c>
      <c r="B45" s="27">
        <f>SUM(B38:B40)</f>
        <v>471146.59</v>
      </c>
      <c r="C45" s="204">
        <f>SUM(C38:C40)</f>
        <v>425388.7</v>
      </c>
      <c r="D45" s="204">
        <f>IF(D40="","",SUM(D38:D40))</f>
        <v>280686.82</v>
      </c>
      <c r="E45" s="204">
        <f t="shared" ref="E45:M45" si="113">IF(E40="","",SUM(E38:E40))</f>
        <v>486327.5499999997</v>
      </c>
      <c r="F45" s="204">
        <f t="shared" si="113"/>
        <v>616193.31000000029</v>
      </c>
      <c r="G45" s="204">
        <f t="shared" si="113"/>
        <v>416040.10999999987</v>
      </c>
      <c r="H45" s="204">
        <f t="shared" si="113"/>
        <v>460019.91999999993</v>
      </c>
      <c r="I45" s="204">
        <f t="shared" si="113"/>
        <v>456723.05999999982</v>
      </c>
      <c r="J45" s="204">
        <f t="shared" ref="J45:L45" si="114">IF(J40="","",SUM(J38:J40))</f>
        <v>688395.02</v>
      </c>
      <c r="K45" s="204">
        <f t="shared" si="114"/>
        <v>739319.47000000044</v>
      </c>
      <c r="L45" s="204">
        <f t="shared" si="114"/>
        <v>696300.05</v>
      </c>
      <c r="M45" s="150" t="str">
        <f t="shared" si="113"/>
        <v/>
      </c>
      <c r="N45" s="70" t="str">
        <f t="shared" si="74"/>
        <v/>
      </c>
      <c r="P45" s="136" t="s">
        <v>92</v>
      </c>
      <c r="Q45" s="27">
        <f>SUM(Q38:Q40)</f>
        <v>25975.465999999993</v>
      </c>
      <c r="R45" s="204">
        <f>SUM(R38:R40)</f>
        <v>24593.887999999999</v>
      </c>
      <c r="S45" s="204">
        <f>IF(S40="","",SUM(S38:S40))</f>
        <v>25647.103000000003</v>
      </c>
      <c r="T45" s="204">
        <f t="shared" ref="T45:AB45" si="115">IF(T40="","",SUM(T38:T40))</f>
        <v>34113.160000000003</v>
      </c>
      <c r="U45" s="204">
        <f t="shared" si="115"/>
        <v>38028.200000000004</v>
      </c>
      <c r="V45" s="204">
        <f t="shared" si="115"/>
        <v>28182.603000000003</v>
      </c>
      <c r="W45" s="204">
        <f t="shared" si="115"/>
        <v>32795.233999999997</v>
      </c>
      <c r="X45" s="204">
        <f t="shared" si="115"/>
        <v>38893.22</v>
      </c>
      <c r="Y45" s="204">
        <f t="shared" ref="Y45:AA45" si="116">IF(Y40="","",SUM(Y38:Y40))</f>
        <v>47841.637999999999</v>
      </c>
      <c r="Z45" s="204">
        <f t="shared" ref="Z45" si="117">IF(Z40="","",SUM(Z38:Z40))</f>
        <v>49159.678</v>
      </c>
      <c r="AA45" s="204">
        <f t="shared" si="116"/>
        <v>42889.164000000004</v>
      </c>
      <c r="AB45" s="150" t="str">
        <f t="shared" si="115"/>
        <v/>
      </c>
      <c r="AC45" s="70" t="str">
        <f t="shared" si="75"/>
        <v/>
      </c>
      <c r="AE45" s="153">
        <f t="shared" si="86"/>
        <v>0.5513245039086454</v>
      </c>
      <c r="AF45" s="207">
        <f t="shared" si="86"/>
        <v>0.5781509475921669</v>
      </c>
      <c r="AG45" s="207">
        <f t="shared" ref="AG45:AL45" si="118">IF(S40="","",(S45/D45)*10)</f>
        <v>0.91372665805968378</v>
      </c>
      <c r="AH45" s="207">
        <f t="shared" si="118"/>
        <v>0.70144411929778661</v>
      </c>
      <c r="AI45" s="207">
        <f t="shared" si="118"/>
        <v>0.61714723907015456</v>
      </c>
      <c r="AJ45" s="207">
        <f t="shared" si="118"/>
        <v>0.67740110442716717</v>
      </c>
      <c r="AK45" s="207">
        <f t="shared" si="118"/>
        <v>0.7129089975060211</v>
      </c>
      <c r="AL45" s="207">
        <f t="shared" si="118"/>
        <v>0.85157119064669118</v>
      </c>
      <c r="AM45" s="207">
        <f t="shared" ref="AM45:AN45" si="119">IF(Y40="","",(Y45/J45)*10)</f>
        <v>0.69497362139545982</v>
      </c>
      <c r="AN45" s="207">
        <f t="shared" si="119"/>
        <v>0.66493146731277042</v>
      </c>
      <c r="AO45" s="207">
        <f t="shared" ref="AO45" si="120">IF(AA40="","",(AA45/L45)*10)</f>
        <v>0.61595807726855689</v>
      </c>
      <c r="AP45" s="207" t="str">
        <f t="shared" ref="AP45" si="121">IF(AB40="","",(AB45/M45)*10)</f>
        <v/>
      </c>
      <c r="AQ45" s="70" t="str">
        <f t="shared" si="85"/>
        <v/>
      </c>
      <c r="AS45" s="135"/>
      <c r="AT45" s="135"/>
    </row>
    <row r="46" spans="1:46" x14ac:dyDescent="0.25"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S46" s="135"/>
      <c r="AT46" s="135"/>
    </row>
    <row r="47" spans="1:46" ht="15.75" thickBot="1" x14ac:dyDescent="0.3">
      <c r="N47" s="279" t="s">
        <v>1</v>
      </c>
      <c r="AC47" s="174">
        <v>1000</v>
      </c>
      <c r="AQ47" s="174" t="s">
        <v>51</v>
      </c>
      <c r="AS47" s="135"/>
      <c r="AT47" s="135"/>
    </row>
    <row r="48" spans="1:46" ht="20.100000000000001" customHeight="1" x14ac:dyDescent="0.25">
      <c r="A48" s="440" t="s">
        <v>15</v>
      </c>
      <c r="B48" s="442" t="s">
        <v>75</v>
      </c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4"/>
      <c r="N48" s="450" t="str">
        <f>N26</f>
        <v>D       2021/2020</v>
      </c>
      <c r="P48" s="447" t="s">
        <v>3</v>
      </c>
      <c r="Q48" s="449" t="s">
        <v>75</v>
      </c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4"/>
      <c r="AC48" s="452" t="str">
        <f>N48</f>
        <v>D       2021/2020</v>
      </c>
      <c r="AE48" s="449" t="s">
        <v>75</v>
      </c>
      <c r="AF48" s="443"/>
      <c r="AG48" s="443"/>
      <c r="AH48" s="443"/>
      <c r="AI48" s="443"/>
      <c r="AJ48" s="443"/>
      <c r="AK48" s="443"/>
      <c r="AL48" s="443"/>
      <c r="AM48" s="443"/>
      <c r="AN48" s="443"/>
      <c r="AO48" s="443"/>
      <c r="AP48" s="444"/>
      <c r="AQ48" s="450" t="s">
        <v>121</v>
      </c>
      <c r="AS48" s="135"/>
      <c r="AT48" s="135"/>
    </row>
    <row r="49" spans="1:46" ht="20.100000000000001" customHeight="1" thickBot="1" x14ac:dyDescent="0.3">
      <c r="A49" s="441"/>
      <c r="B49" s="120">
        <v>2010</v>
      </c>
      <c r="C49" s="181">
        <v>2011</v>
      </c>
      <c r="D49" s="181">
        <v>2012</v>
      </c>
      <c r="E49" s="181">
        <v>2013</v>
      </c>
      <c r="F49" s="181">
        <v>2014</v>
      </c>
      <c r="G49" s="181">
        <v>2015</v>
      </c>
      <c r="H49" s="181">
        <v>2016</v>
      </c>
      <c r="I49" s="181">
        <v>2017</v>
      </c>
      <c r="J49" s="181">
        <v>2018</v>
      </c>
      <c r="K49" s="181">
        <v>2019</v>
      </c>
      <c r="L49" s="181">
        <v>2020</v>
      </c>
      <c r="M49" s="179">
        <v>2021</v>
      </c>
      <c r="N49" s="451"/>
      <c r="P49" s="448"/>
      <c r="Q49" s="31">
        <v>2010</v>
      </c>
      <c r="R49" s="181">
        <v>2011</v>
      </c>
      <c r="S49" s="181">
        <v>2012</v>
      </c>
      <c r="T49" s="181">
        <v>2013</v>
      </c>
      <c r="U49" s="181">
        <v>2014</v>
      </c>
      <c r="V49" s="181">
        <v>2015</v>
      </c>
      <c r="W49" s="181">
        <v>2016</v>
      </c>
      <c r="X49" s="181">
        <v>2017</v>
      </c>
      <c r="Y49" s="181">
        <v>2018</v>
      </c>
      <c r="Z49" s="181">
        <v>2019</v>
      </c>
      <c r="AA49" s="181">
        <v>2020</v>
      </c>
      <c r="AB49" s="179">
        <v>2021</v>
      </c>
      <c r="AC49" s="453"/>
      <c r="AE49" s="31">
        <v>2010</v>
      </c>
      <c r="AF49" s="181">
        <v>2011</v>
      </c>
      <c r="AG49" s="181">
        <v>2012</v>
      </c>
      <c r="AH49" s="181">
        <v>2013</v>
      </c>
      <c r="AI49" s="181">
        <v>2014</v>
      </c>
      <c r="AJ49" s="181">
        <v>2015</v>
      </c>
      <c r="AK49" s="181">
        <v>2016</v>
      </c>
      <c r="AL49" s="181">
        <v>2017</v>
      </c>
      <c r="AM49" s="368">
        <v>2018</v>
      </c>
      <c r="AN49" s="236">
        <v>2019</v>
      </c>
      <c r="AO49" s="181">
        <v>2020</v>
      </c>
      <c r="AP49" s="179">
        <v>2021</v>
      </c>
      <c r="AQ49" s="451"/>
      <c r="AS49" s="135"/>
      <c r="AT49" s="135"/>
    </row>
    <row r="50" spans="1:46" ht="3" customHeight="1" thickBot="1" x14ac:dyDescent="0.3">
      <c r="A50" s="132" t="s">
        <v>94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73"/>
      <c r="O50" s="8"/>
      <c r="P50" s="132"/>
      <c r="Q50" s="154">
        <v>2010</v>
      </c>
      <c r="R50" s="154">
        <v>2011</v>
      </c>
      <c r="S50" s="154">
        <v>2012</v>
      </c>
      <c r="T50" s="154"/>
      <c r="U50" s="154"/>
      <c r="V50" s="154"/>
      <c r="W50" s="154"/>
      <c r="X50" s="154"/>
      <c r="Y50" s="154"/>
      <c r="Z50" s="154"/>
      <c r="AA50" s="154"/>
      <c r="AB50" s="154"/>
      <c r="AC50" s="173"/>
      <c r="AD50" s="8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75"/>
      <c r="AS50" s="135"/>
      <c r="AT50" s="135"/>
    </row>
    <row r="51" spans="1:46" ht="20.100000000000001" customHeight="1" x14ac:dyDescent="0.25">
      <c r="A51" s="147" t="s">
        <v>77</v>
      </c>
      <c r="B51" s="46">
        <v>95.28</v>
      </c>
      <c r="C51" s="202">
        <v>512.16999999999996</v>
      </c>
      <c r="D51" s="202">
        <v>329.39</v>
      </c>
      <c r="E51" s="202">
        <v>1097.1199999999999</v>
      </c>
      <c r="F51" s="202">
        <v>359.98</v>
      </c>
      <c r="G51" s="202">
        <v>186.74000000000004</v>
      </c>
      <c r="H51" s="202">
        <v>103.10999999999999</v>
      </c>
      <c r="I51" s="202">
        <v>197.02</v>
      </c>
      <c r="J51" s="202">
        <v>149.85</v>
      </c>
      <c r="K51" s="202">
        <v>70.15000000000002</v>
      </c>
      <c r="L51" s="202">
        <v>335.64999999999986</v>
      </c>
      <c r="M51" s="139">
        <v>46.04</v>
      </c>
      <c r="N51" s="76">
        <f>IF(M51="","",(M51-L51)/L51)</f>
        <v>-0.86283330850588402</v>
      </c>
      <c r="P51" s="134" t="s">
        <v>77</v>
      </c>
      <c r="Q51" s="46">
        <v>29.815000000000005</v>
      </c>
      <c r="R51" s="202">
        <v>149.20400000000001</v>
      </c>
      <c r="S51" s="202">
        <v>122.17799999999998</v>
      </c>
      <c r="T51" s="202">
        <v>109.56100000000001</v>
      </c>
      <c r="U51" s="202">
        <v>97.120999999999995</v>
      </c>
      <c r="V51" s="202">
        <v>99.907999999999987</v>
      </c>
      <c r="W51" s="202">
        <v>68.53</v>
      </c>
      <c r="X51" s="202">
        <v>118.282</v>
      </c>
      <c r="Y51" s="202">
        <v>104.797</v>
      </c>
      <c r="Z51" s="202">
        <v>234.49399999999994</v>
      </c>
      <c r="AA51" s="202">
        <v>210.21300000000002</v>
      </c>
      <c r="AB51" s="139">
        <v>40.800000000000004</v>
      </c>
      <c r="AC51" s="76">
        <f>IF(AB51="","",(AB51-AA51)/AA51)</f>
        <v>-0.80591114726491697</v>
      </c>
      <c r="AE51" s="151">
        <f t="shared" ref="AE51:AE60" si="122">(Q51/B51)*10</f>
        <v>3.1291981528127626</v>
      </c>
      <c r="AF51" s="205">
        <f t="shared" ref="AF51:AF60" si="123">(R51/C51)*10</f>
        <v>2.9131733604076775</v>
      </c>
      <c r="AG51" s="205">
        <f t="shared" ref="AG51:AG60" si="124">(S51/D51)*10</f>
        <v>3.7092200734691394</v>
      </c>
      <c r="AH51" s="205">
        <f t="shared" ref="AH51:AH60" si="125">(T51/E51)*10</f>
        <v>0.99862366924310941</v>
      </c>
      <c r="AI51" s="205">
        <f t="shared" ref="AI51:AI60" si="126">(U51/F51)*10</f>
        <v>2.6979554419689982</v>
      </c>
      <c r="AJ51" s="205">
        <f t="shared" ref="AJ51:AJ60" si="127">(V51/G51)*10</f>
        <v>5.3501124558209252</v>
      </c>
      <c r="AK51" s="205">
        <f t="shared" ref="AK51:AK60" si="128">(W51/H51)*10</f>
        <v>6.6463000678886637</v>
      </c>
      <c r="AL51" s="205">
        <f t="shared" ref="AL51:AL60" si="129">(X51/I51)*10</f>
        <v>6.0035529387879389</v>
      </c>
      <c r="AM51" s="205">
        <f t="shared" ref="AM51:AM60" si="130">(Y51/J51)*10</f>
        <v>6.99346012679346</v>
      </c>
      <c r="AN51" s="205">
        <f t="shared" ref="AN51:AP60" si="131">(Z51/K51)*10</f>
        <v>33.427512473271541</v>
      </c>
      <c r="AO51" s="205">
        <f t="shared" si="131"/>
        <v>6.2628631014449612</v>
      </c>
      <c r="AP51" s="205">
        <f t="shared" si="131"/>
        <v>8.8618592528236331</v>
      </c>
      <c r="AQ51" s="76">
        <f>IF(AP51="","",(AP51-AO51)/AO51)</f>
        <v>0.41498530452933485</v>
      </c>
      <c r="AS51" s="135"/>
      <c r="AT51" s="135"/>
    </row>
    <row r="52" spans="1:46" ht="20.100000000000001" customHeight="1" x14ac:dyDescent="0.25">
      <c r="A52" s="148" t="s">
        <v>78</v>
      </c>
      <c r="B52" s="25">
        <v>321.11</v>
      </c>
      <c r="C52" s="203">
        <v>100.60000000000001</v>
      </c>
      <c r="D52" s="203">
        <v>100.41000000000001</v>
      </c>
      <c r="E52" s="203">
        <v>382.40000000000003</v>
      </c>
      <c r="F52" s="203">
        <v>109.25</v>
      </c>
      <c r="G52" s="203">
        <v>49.88</v>
      </c>
      <c r="H52" s="203">
        <v>109.05999999999999</v>
      </c>
      <c r="I52" s="203">
        <v>459.19</v>
      </c>
      <c r="J52" s="203">
        <v>210.03</v>
      </c>
      <c r="K52" s="203">
        <v>217.20000000000002</v>
      </c>
      <c r="L52" s="203">
        <v>194.14</v>
      </c>
      <c r="M52" s="3">
        <v>91.550000000000026</v>
      </c>
      <c r="N52" s="67">
        <f t="shared" ref="N52:N67" si="132">IF(M52="","",(M52-L52)/L52)</f>
        <v>-0.52843308952302448</v>
      </c>
      <c r="P52" s="134" t="s">
        <v>78</v>
      </c>
      <c r="Q52" s="25">
        <v>106.98100000000001</v>
      </c>
      <c r="R52" s="203">
        <v>32.087000000000003</v>
      </c>
      <c r="S52" s="203">
        <v>68.099000000000004</v>
      </c>
      <c r="T52" s="203">
        <v>95.572999999999993</v>
      </c>
      <c r="U52" s="203">
        <v>79.214999999999989</v>
      </c>
      <c r="V52" s="203">
        <v>14.875999999999999</v>
      </c>
      <c r="W52" s="203">
        <v>102.047</v>
      </c>
      <c r="X52" s="203">
        <v>223.39400000000003</v>
      </c>
      <c r="Y52" s="203">
        <v>153.98099999999999</v>
      </c>
      <c r="Z52" s="203">
        <v>117.78500000000003</v>
      </c>
      <c r="AA52" s="203">
        <v>729.51499999999976</v>
      </c>
      <c r="AB52" s="3">
        <v>150.98500000000001</v>
      </c>
      <c r="AC52" s="67">
        <f t="shared" ref="AC52:AC67" si="133">IF(AB52="","",(AB52-AA52)/AA52)</f>
        <v>-0.7930337278877061</v>
      </c>
      <c r="AE52" s="152">
        <f t="shared" si="122"/>
        <v>3.3315997633209804</v>
      </c>
      <c r="AF52" s="206">
        <f t="shared" si="123"/>
        <v>3.1895626242544735</v>
      </c>
      <c r="AG52" s="206">
        <f t="shared" si="124"/>
        <v>6.7820934169903389</v>
      </c>
      <c r="AH52" s="206">
        <f t="shared" si="125"/>
        <v>2.4992939330543926</v>
      </c>
      <c r="AI52" s="206">
        <f t="shared" si="126"/>
        <v>7.2508009153318067</v>
      </c>
      <c r="AJ52" s="206">
        <f t="shared" si="127"/>
        <v>2.9823576583801121</v>
      </c>
      <c r="AK52" s="206">
        <f t="shared" si="128"/>
        <v>9.3569594718503577</v>
      </c>
      <c r="AL52" s="206">
        <f t="shared" si="129"/>
        <v>4.8649578605805885</v>
      </c>
      <c r="AM52" s="206">
        <f t="shared" si="130"/>
        <v>7.3313812312526778</v>
      </c>
      <c r="AN52" s="206">
        <f t="shared" si="131"/>
        <v>5.4228821362799273</v>
      </c>
      <c r="AO52" s="206">
        <f t="shared" si="131"/>
        <v>37.576748738024094</v>
      </c>
      <c r="AP52" s="206">
        <f t="shared" ref="AP52" si="134">(AB52/M52)*10</f>
        <v>16.492080830147458</v>
      </c>
      <c r="AQ52" s="67">
        <f>IF(AP52="","",(AP52-AO52)/AO52)</f>
        <v>-0.5611094258014121</v>
      </c>
      <c r="AS52" s="135"/>
      <c r="AT52" s="135"/>
    </row>
    <row r="53" spans="1:46" ht="20.100000000000001" customHeight="1" x14ac:dyDescent="0.25">
      <c r="A53" s="148" t="s">
        <v>79</v>
      </c>
      <c r="B53" s="25">
        <v>94.44</v>
      </c>
      <c r="C53" s="203">
        <v>412.02000000000004</v>
      </c>
      <c r="D53" s="203">
        <v>20.839999999999996</v>
      </c>
      <c r="E53" s="203">
        <v>99.119999999999976</v>
      </c>
      <c r="F53" s="203">
        <v>153.96</v>
      </c>
      <c r="G53" s="203">
        <v>19.999999999999996</v>
      </c>
      <c r="H53" s="203">
        <v>65.94</v>
      </c>
      <c r="I53" s="203">
        <v>25.840000000000003</v>
      </c>
      <c r="J53" s="203">
        <v>3.52</v>
      </c>
      <c r="K53" s="203">
        <v>37.489999999999995</v>
      </c>
      <c r="L53" s="203">
        <v>136.80000000000004</v>
      </c>
      <c r="M53" s="3">
        <v>285.74999999999989</v>
      </c>
      <c r="N53" s="67">
        <f t="shared" si="132"/>
        <v>1.0888157894736827</v>
      </c>
      <c r="P53" s="134" t="s">
        <v>79</v>
      </c>
      <c r="Q53" s="25">
        <v>39.945</v>
      </c>
      <c r="R53" s="203">
        <v>210.15600000000001</v>
      </c>
      <c r="S53" s="203">
        <v>21.706999999999997</v>
      </c>
      <c r="T53" s="203">
        <v>27.781999999999996</v>
      </c>
      <c r="U53" s="203">
        <v>90.24</v>
      </c>
      <c r="V53" s="203">
        <v>14.796000000000001</v>
      </c>
      <c r="W53" s="203">
        <v>59.37299999999999</v>
      </c>
      <c r="X53" s="203">
        <v>51.395000000000003</v>
      </c>
      <c r="Y53" s="203">
        <v>48.673000000000002</v>
      </c>
      <c r="Z53" s="203">
        <v>73.152999999999977</v>
      </c>
      <c r="AA53" s="203">
        <v>92.289999999999978</v>
      </c>
      <c r="AB53" s="3">
        <v>189.25800000000004</v>
      </c>
      <c r="AC53" s="67">
        <f t="shared" si="133"/>
        <v>1.0506880485426382</v>
      </c>
      <c r="AE53" s="152">
        <f t="shared" si="122"/>
        <v>4.2296696315120714</v>
      </c>
      <c r="AF53" s="206">
        <f t="shared" si="123"/>
        <v>5.1006261831949908</v>
      </c>
      <c r="AG53" s="206">
        <f t="shared" si="124"/>
        <v>10.416026871401151</v>
      </c>
      <c r="AH53" s="206">
        <f t="shared" si="125"/>
        <v>2.8028652138821637</v>
      </c>
      <c r="AI53" s="206">
        <f t="shared" si="126"/>
        <v>5.8612626656274349</v>
      </c>
      <c r="AJ53" s="206">
        <f t="shared" si="127"/>
        <v>7.3980000000000024</v>
      </c>
      <c r="AK53" s="206">
        <f t="shared" si="128"/>
        <v>9.0040946314831647</v>
      </c>
      <c r="AL53" s="206">
        <f t="shared" si="129"/>
        <v>19.889705882352938</v>
      </c>
      <c r="AM53" s="206">
        <f t="shared" si="130"/>
        <v>138.27556818181819</v>
      </c>
      <c r="AN53" s="206">
        <f t="shared" si="131"/>
        <v>19.512670045345423</v>
      </c>
      <c r="AO53" s="206">
        <f t="shared" si="131"/>
        <v>6.7463450292397624</v>
      </c>
      <c r="AP53" s="206">
        <f t="shared" ref="AP53" si="135">(AB53/M53)*10</f>
        <v>6.6232020997375365</v>
      </c>
      <c r="AQ53" s="67">
        <f>IF(AP53="","",(AP53-AO53)/AO53)</f>
        <v>-1.8253280697696952E-2</v>
      </c>
      <c r="AS53" s="135"/>
      <c r="AT53" s="135"/>
    </row>
    <row r="54" spans="1:46" ht="20.100000000000001" customHeight="1" x14ac:dyDescent="0.25">
      <c r="A54" s="148" t="s">
        <v>80</v>
      </c>
      <c r="B54" s="25">
        <v>449.70000000000005</v>
      </c>
      <c r="C54" s="203">
        <v>201.03000000000003</v>
      </c>
      <c r="D54" s="203">
        <v>32.190000000000005</v>
      </c>
      <c r="E54" s="203">
        <v>433.89999999999986</v>
      </c>
      <c r="F54" s="203">
        <v>116.07000000000001</v>
      </c>
      <c r="G54" s="203">
        <v>102.54</v>
      </c>
      <c r="H54" s="203">
        <v>105.56000000000002</v>
      </c>
      <c r="I54" s="203">
        <v>10.379999999999999</v>
      </c>
      <c r="J54" s="203">
        <v>20.22</v>
      </c>
      <c r="K54" s="203">
        <v>269.05999999999989</v>
      </c>
      <c r="L54" s="203">
        <v>11.549999999999999</v>
      </c>
      <c r="M54" s="3">
        <v>229.1400000000001</v>
      </c>
      <c r="N54" s="67">
        <f t="shared" si="132"/>
        <v>18.838961038961049</v>
      </c>
      <c r="P54" s="134" t="s">
        <v>80</v>
      </c>
      <c r="Q54" s="25">
        <v>85.614000000000019</v>
      </c>
      <c r="R54" s="203">
        <v>92.996999999999986</v>
      </c>
      <c r="S54" s="203">
        <v>30.552</v>
      </c>
      <c r="T54" s="203">
        <v>154.78400000000005</v>
      </c>
      <c r="U54" s="203">
        <v>82.786999999999978</v>
      </c>
      <c r="V54" s="203">
        <v>74.756</v>
      </c>
      <c r="W54" s="203">
        <v>80.057000000000002</v>
      </c>
      <c r="X54" s="203">
        <v>55.018000000000008</v>
      </c>
      <c r="Y54" s="203">
        <v>24.623000000000001</v>
      </c>
      <c r="Z54" s="203">
        <v>122.39999999999998</v>
      </c>
      <c r="AA54" s="203">
        <v>30.440999999999995</v>
      </c>
      <c r="AB54" s="3">
        <v>199.78800000000004</v>
      </c>
      <c r="AC54" s="67">
        <f t="shared" si="133"/>
        <v>5.5631221050556832</v>
      </c>
      <c r="AE54" s="152">
        <f t="shared" si="122"/>
        <v>1.9038025350233492</v>
      </c>
      <c r="AF54" s="206">
        <f t="shared" si="123"/>
        <v>4.6260259662736889</v>
      </c>
      <c r="AG54" s="206">
        <f t="shared" si="124"/>
        <v>9.4911463187325236</v>
      </c>
      <c r="AH54" s="206">
        <f t="shared" si="125"/>
        <v>3.5672735653376373</v>
      </c>
      <c r="AI54" s="206">
        <f t="shared" si="126"/>
        <v>7.1325062462307205</v>
      </c>
      <c r="AJ54" s="206">
        <f t="shared" si="127"/>
        <v>7.2904232494636236</v>
      </c>
      <c r="AK54" s="206">
        <f t="shared" si="128"/>
        <v>7.5840280409245917</v>
      </c>
      <c r="AL54" s="206">
        <f t="shared" si="129"/>
        <v>53.003853564547221</v>
      </c>
      <c r="AM54" s="206">
        <f t="shared" si="130"/>
        <v>12.177546983184966</v>
      </c>
      <c r="AN54" s="206">
        <f t="shared" si="131"/>
        <v>4.5491711885824735</v>
      </c>
      <c r="AO54" s="206">
        <f t="shared" si="131"/>
        <v>26.355844155844153</v>
      </c>
      <c r="AP54" s="206">
        <f t="shared" ref="AP54" si="136">(AB54/M54)*10</f>
        <v>8.7190363969625544</v>
      </c>
      <c r="AQ54" s="67">
        <f>IF(AP54="","",(AP54-AO54)/AO54)</f>
        <v>-0.66918015050452506</v>
      </c>
      <c r="AS54" s="135"/>
      <c r="AT54" s="135"/>
    </row>
    <row r="55" spans="1:46" ht="20.100000000000001" customHeight="1" x14ac:dyDescent="0.25">
      <c r="A55" s="148" t="s">
        <v>81</v>
      </c>
      <c r="B55" s="25">
        <v>115.13000000000001</v>
      </c>
      <c r="C55" s="203">
        <v>87.89</v>
      </c>
      <c r="D55" s="203">
        <v>385.15999999999991</v>
      </c>
      <c r="E55" s="203">
        <v>4.24</v>
      </c>
      <c r="F55" s="203">
        <v>1094.3</v>
      </c>
      <c r="G55" s="203">
        <v>355.73999999999995</v>
      </c>
      <c r="H55" s="203">
        <v>257.62</v>
      </c>
      <c r="I55" s="203">
        <v>23.620000000000005</v>
      </c>
      <c r="J55" s="203">
        <v>291.12</v>
      </c>
      <c r="K55" s="203">
        <v>420.21999999999991</v>
      </c>
      <c r="L55" s="203">
        <v>106.44999999999997</v>
      </c>
      <c r="M55" s="3">
        <v>276.9199999999999</v>
      </c>
      <c r="N55" s="67">
        <f t="shared" si="132"/>
        <v>1.6014091122592762</v>
      </c>
      <c r="P55" s="134" t="s">
        <v>81</v>
      </c>
      <c r="Q55" s="25">
        <v>36.316000000000003</v>
      </c>
      <c r="R55" s="203">
        <v>16.928000000000001</v>
      </c>
      <c r="S55" s="203">
        <v>146.25000000000003</v>
      </c>
      <c r="T55" s="203">
        <v>10.174000000000001</v>
      </c>
      <c r="U55" s="203">
        <v>189.64499999999995</v>
      </c>
      <c r="V55" s="203">
        <v>141.92499999999998</v>
      </c>
      <c r="W55" s="203">
        <v>147.154</v>
      </c>
      <c r="X55" s="203">
        <v>82.36399999999999</v>
      </c>
      <c r="Y55" s="203">
        <v>196.86600000000001</v>
      </c>
      <c r="Z55" s="203">
        <v>168.61099999999996</v>
      </c>
      <c r="AA55" s="203">
        <v>50.588999999999999</v>
      </c>
      <c r="AB55" s="3">
        <v>769.01500000000044</v>
      </c>
      <c r="AC55" s="67">
        <f t="shared" si="133"/>
        <v>14.201229516298017</v>
      </c>
      <c r="AE55" s="152">
        <f t="shared" si="122"/>
        <v>3.1543472596195605</v>
      </c>
      <c r="AF55" s="206">
        <f t="shared" si="123"/>
        <v>1.9260439185345319</v>
      </c>
      <c r="AG55" s="206">
        <f t="shared" si="124"/>
        <v>3.7971232734448042</v>
      </c>
      <c r="AH55" s="206">
        <f t="shared" si="125"/>
        <v>23.995283018867926</v>
      </c>
      <c r="AI55" s="206">
        <f t="shared" si="126"/>
        <v>1.7330256785159459</v>
      </c>
      <c r="AJ55" s="206">
        <f t="shared" si="127"/>
        <v>3.9895710350255804</v>
      </c>
      <c r="AK55" s="206">
        <f t="shared" si="128"/>
        <v>5.7120565173511375</v>
      </c>
      <c r="AL55" s="206">
        <f t="shared" si="129"/>
        <v>34.870448772226915</v>
      </c>
      <c r="AM55" s="206">
        <f t="shared" si="130"/>
        <v>6.7623660346248968</v>
      </c>
      <c r="AN55" s="206">
        <f t="shared" si="131"/>
        <v>4.0124458616914946</v>
      </c>
      <c r="AO55" s="206">
        <f t="shared" si="131"/>
        <v>4.7523720056364498</v>
      </c>
      <c r="AP55" s="206">
        <f t="shared" ref="AP55" si="137">(AB55/M55)*10</f>
        <v>27.770294669940803</v>
      </c>
      <c r="AQ55" s="67">
        <f t="shared" ref="AQ55" si="138">IF(AP55="","",(AP55-AO55)/AO55)</f>
        <v>4.8434597790333829</v>
      </c>
      <c r="AS55" s="135"/>
      <c r="AT55" s="135"/>
    </row>
    <row r="56" spans="1:46" ht="20.100000000000001" customHeight="1" x14ac:dyDescent="0.25">
      <c r="A56" s="148" t="s">
        <v>82</v>
      </c>
      <c r="B56" s="25">
        <v>87.69</v>
      </c>
      <c r="C56" s="203">
        <v>193.86</v>
      </c>
      <c r="D56" s="203">
        <v>760.19999999999993</v>
      </c>
      <c r="E56" s="203">
        <v>201.37000000000003</v>
      </c>
      <c r="F56" s="203">
        <v>0.83</v>
      </c>
      <c r="G56" s="203">
        <v>312.90000000000003</v>
      </c>
      <c r="H56" s="203">
        <v>805.90999999999985</v>
      </c>
      <c r="I56" s="203">
        <v>97.779999999999973</v>
      </c>
      <c r="J56" s="203">
        <v>379.49</v>
      </c>
      <c r="K56" s="203">
        <v>205.07999999999998</v>
      </c>
      <c r="L56" s="203">
        <v>75.45999999999998</v>
      </c>
      <c r="M56" s="3">
        <v>81.110000000000014</v>
      </c>
      <c r="N56" s="67">
        <f t="shared" si="132"/>
        <v>7.4874105486350859E-2</v>
      </c>
      <c r="P56" s="134" t="s">
        <v>82</v>
      </c>
      <c r="Q56" s="25">
        <v>50.512</v>
      </c>
      <c r="R56" s="203">
        <v>76.984999999999985</v>
      </c>
      <c r="S56" s="203">
        <v>140.74100000000001</v>
      </c>
      <c r="T56" s="203">
        <v>108.19399999999999</v>
      </c>
      <c r="U56" s="203">
        <v>2.327</v>
      </c>
      <c r="V56" s="203">
        <v>108.241</v>
      </c>
      <c r="W56" s="203">
        <v>89.242999999999995</v>
      </c>
      <c r="X56" s="203">
        <v>81.237000000000023</v>
      </c>
      <c r="Y56" s="203">
        <v>251.595</v>
      </c>
      <c r="Z56" s="203">
        <v>116.065</v>
      </c>
      <c r="AA56" s="203">
        <v>70.181000000000012</v>
      </c>
      <c r="AB56" s="3">
        <v>156.5320000000001</v>
      </c>
      <c r="AC56" s="67">
        <f t="shared" si="133"/>
        <v>1.2304042404639441</v>
      </c>
      <c r="AE56" s="152">
        <f t="shared" si="122"/>
        <v>5.7602919375071266</v>
      </c>
      <c r="AF56" s="206">
        <f t="shared" si="123"/>
        <v>3.9711647580728346</v>
      </c>
      <c r="AG56" s="206">
        <f t="shared" si="124"/>
        <v>1.8513680610365695</v>
      </c>
      <c r="AH56" s="206">
        <f t="shared" si="125"/>
        <v>5.3728956646968253</v>
      </c>
      <c r="AI56" s="206">
        <f t="shared" si="126"/>
        <v>28.036144578313255</v>
      </c>
      <c r="AJ56" s="206">
        <f t="shared" si="127"/>
        <v>3.4592841163310957</v>
      </c>
      <c r="AK56" s="206">
        <f t="shared" si="128"/>
        <v>1.1073569008946409</v>
      </c>
      <c r="AL56" s="206">
        <f t="shared" si="129"/>
        <v>8.3081407240744571</v>
      </c>
      <c r="AM56" s="206">
        <f t="shared" si="130"/>
        <v>6.629818967561727</v>
      </c>
      <c r="AN56" s="206">
        <f t="shared" si="131"/>
        <v>5.6594987322020671</v>
      </c>
      <c r="AO56" s="206">
        <f t="shared" si="131"/>
        <v>9.3004240657301924</v>
      </c>
      <c r="AP56" s="206">
        <f t="shared" ref="AP56" si="139">(AB56/M56)*10</f>
        <v>19.298730119590687</v>
      </c>
      <c r="AQ56" s="67">
        <f t="shared" ref="AQ56" si="140">IF(AP56="","",(AP56-AO56)/AO56)</f>
        <v>1.0750376523906935</v>
      </c>
      <c r="AS56" s="135"/>
      <c r="AT56" s="135"/>
    </row>
    <row r="57" spans="1:46" ht="20.100000000000001" customHeight="1" x14ac:dyDescent="0.25">
      <c r="A57" s="148" t="s">
        <v>83</v>
      </c>
      <c r="B57" s="25">
        <v>303.20000000000005</v>
      </c>
      <c r="C57" s="203">
        <v>239.99999999999997</v>
      </c>
      <c r="D57" s="203">
        <v>243.11000000000004</v>
      </c>
      <c r="E57" s="203">
        <v>240.37</v>
      </c>
      <c r="F57" s="203">
        <v>134.97000000000006</v>
      </c>
      <c r="G57" s="203">
        <v>337.20000000000005</v>
      </c>
      <c r="H57" s="203">
        <v>84.99</v>
      </c>
      <c r="I57" s="203">
        <v>171.96000000000004</v>
      </c>
      <c r="J57" s="203">
        <v>42.18</v>
      </c>
      <c r="K57" s="203">
        <v>176.78999999999996</v>
      </c>
      <c r="L57" s="203">
        <v>288.82999999999993</v>
      </c>
      <c r="M57" s="3">
        <v>91.440000000000012</v>
      </c>
      <c r="N57" s="67">
        <f t="shared" si="132"/>
        <v>-0.68341238790984304</v>
      </c>
      <c r="P57" s="134" t="s">
        <v>83</v>
      </c>
      <c r="Q57" s="25">
        <v>101.88200000000002</v>
      </c>
      <c r="R57" s="203">
        <v>208.25</v>
      </c>
      <c r="S57" s="203">
        <v>120.58900000000001</v>
      </c>
      <c r="T57" s="203">
        <v>63.236000000000004</v>
      </c>
      <c r="U57" s="203">
        <v>133.27200000000002</v>
      </c>
      <c r="V57" s="203">
        <v>88.903999999999996</v>
      </c>
      <c r="W57" s="203">
        <v>66.512999999999991</v>
      </c>
      <c r="X57" s="203">
        <v>161.839</v>
      </c>
      <c r="Y57" s="203">
        <v>69.402000000000001</v>
      </c>
      <c r="Z57" s="203">
        <v>109.84300000000002</v>
      </c>
      <c r="AA57" s="203">
        <v>111.27</v>
      </c>
      <c r="AB57" s="3">
        <v>115.04100000000001</v>
      </c>
      <c r="AC57" s="67">
        <f t="shared" si="133"/>
        <v>3.3890536532758295E-2</v>
      </c>
      <c r="AE57" s="152">
        <f t="shared" si="122"/>
        <v>3.3602242744063329</v>
      </c>
      <c r="AF57" s="206">
        <f t="shared" si="123"/>
        <v>8.6770833333333339</v>
      </c>
      <c r="AG57" s="206">
        <f t="shared" si="124"/>
        <v>4.960264900662251</v>
      </c>
      <c r="AH57" s="206">
        <f t="shared" si="125"/>
        <v>2.6307775512751173</v>
      </c>
      <c r="AI57" s="206">
        <f t="shared" si="126"/>
        <v>9.8741942653923065</v>
      </c>
      <c r="AJ57" s="206">
        <f t="shared" si="127"/>
        <v>2.636536180308422</v>
      </c>
      <c r="AK57" s="206">
        <f t="shared" si="128"/>
        <v>7.8259795270031765</v>
      </c>
      <c r="AL57" s="206">
        <f t="shared" si="129"/>
        <v>9.4114328913700831</v>
      </c>
      <c r="AM57" s="206">
        <f t="shared" si="130"/>
        <v>16.453769559032718</v>
      </c>
      <c r="AN57" s="206">
        <f t="shared" si="131"/>
        <v>6.2131907913343545</v>
      </c>
      <c r="AO57" s="206">
        <f t="shared" si="131"/>
        <v>3.8524391510577165</v>
      </c>
      <c r="AP57" s="206">
        <f t="shared" ref="AP57" si="141">(AB57/M57)*10</f>
        <v>12.581036745406823</v>
      </c>
      <c r="AQ57" s="67">
        <f t="shared" ref="AQ57" si="142">IF(AP57="","",(AP57-AO57)/AO57)</f>
        <v>2.2657327610100224</v>
      </c>
      <c r="AS57" s="135"/>
      <c r="AT57" s="135"/>
    </row>
    <row r="58" spans="1:46" ht="20.100000000000001" customHeight="1" x14ac:dyDescent="0.25">
      <c r="A58" s="148" t="s">
        <v>84</v>
      </c>
      <c r="B58" s="25">
        <v>733.11</v>
      </c>
      <c r="C58" s="203">
        <v>19</v>
      </c>
      <c r="D58" s="203">
        <v>777.31</v>
      </c>
      <c r="E58" s="203">
        <v>199.58</v>
      </c>
      <c r="F58" s="203">
        <v>112.44000000000001</v>
      </c>
      <c r="G58" s="203">
        <v>335.96999999999997</v>
      </c>
      <c r="H58" s="203">
        <v>208.92000000000002</v>
      </c>
      <c r="I58" s="203">
        <v>156.26000000000005</v>
      </c>
      <c r="J58" s="203">
        <v>103.26</v>
      </c>
      <c r="K58" s="203">
        <v>2.9099999999999993</v>
      </c>
      <c r="L58" s="203">
        <v>52.440000000000005</v>
      </c>
      <c r="M58" s="3">
        <v>50.309999999999995</v>
      </c>
      <c r="N58" s="67">
        <f t="shared" si="132"/>
        <v>-4.0617848970251898E-2</v>
      </c>
      <c r="P58" s="134" t="s">
        <v>84</v>
      </c>
      <c r="Q58" s="25">
        <v>248.68200000000002</v>
      </c>
      <c r="R58" s="203">
        <v>13.135</v>
      </c>
      <c r="S58" s="203">
        <v>170.39499999999998</v>
      </c>
      <c r="T58" s="203">
        <v>85.355999999999995</v>
      </c>
      <c r="U58" s="203">
        <v>57.158000000000001</v>
      </c>
      <c r="V58" s="203">
        <v>62.073999999999998</v>
      </c>
      <c r="W58" s="203">
        <v>182.14699999999996</v>
      </c>
      <c r="X58" s="203">
        <v>90.742000000000004</v>
      </c>
      <c r="Y58" s="203">
        <v>92.774000000000001</v>
      </c>
      <c r="Z58" s="203">
        <v>20.315999999999999</v>
      </c>
      <c r="AA58" s="203">
        <v>52.984999999999999</v>
      </c>
      <c r="AB58" s="3">
        <v>148.55900000000003</v>
      </c>
      <c r="AC58" s="67">
        <f t="shared" si="133"/>
        <v>1.8037935264697562</v>
      </c>
      <c r="AE58" s="152">
        <f t="shared" si="122"/>
        <v>3.3921512460613008</v>
      </c>
      <c r="AF58" s="206">
        <f t="shared" si="123"/>
        <v>6.9131578947368419</v>
      </c>
      <c r="AG58" s="206">
        <f t="shared" si="124"/>
        <v>2.1921112554836548</v>
      </c>
      <c r="AH58" s="206">
        <f t="shared" si="125"/>
        <v>4.2767812406052705</v>
      </c>
      <c r="AI58" s="206">
        <f t="shared" si="126"/>
        <v>5.0834222696549265</v>
      </c>
      <c r="AJ58" s="206">
        <f t="shared" si="127"/>
        <v>1.8476054409619906</v>
      </c>
      <c r="AK58" s="206">
        <f t="shared" si="128"/>
        <v>8.7185046907907306</v>
      </c>
      <c r="AL58" s="206">
        <f t="shared" si="129"/>
        <v>5.8071163445539478</v>
      </c>
      <c r="AM58" s="206">
        <f t="shared" si="130"/>
        <v>8.9845051326748013</v>
      </c>
      <c r="AN58" s="206">
        <f t="shared" si="131"/>
        <v>69.814432989690744</v>
      </c>
      <c r="AO58" s="206">
        <f t="shared" si="131"/>
        <v>10.103928299008389</v>
      </c>
      <c r="AP58" s="206">
        <f t="shared" ref="AP58" si="143">(AB58/M58)*10</f>
        <v>29.528721924070773</v>
      </c>
      <c r="AQ58" s="67">
        <f t="shared" ref="AQ58" si="144">IF(AP58="","",(AP58-AO58)/AO58)</f>
        <v>1.9224991557955489</v>
      </c>
      <c r="AS58" s="135"/>
      <c r="AT58" s="135"/>
    </row>
    <row r="59" spans="1:46" ht="20.100000000000001" customHeight="1" x14ac:dyDescent="0.25">
      <c r="A59" s="148" t="s">
        <v>85</v>
      </c>
      <c r="B59" s="25">
        <v>75.409999999999982</v>
      </c>
      <c r="C59" s="203">
        <v>202.55</v>
      </c>
      <c r="D59" s="203">
        <v>126.27000000000001</v>
      </c>
      <c r="E59" s="203">
        <v>192.72</v>
      </c>
      <c r="F59" s="203">
        <v>183.71</v>
      </c>
      <c r="G59" s="203">
        <v>506.25</v>
      </c>
      <c r="H59" s="203">
        <v>278.89</v>
      </c>
      <c r="I59" s="203">
        <v>2.5899999999999994</v>
      </c>
      <c r="J59" s="203">
        <v>285.61</v>
      </c>
      <c r="K59" s="203">
        <v>32.119999999999997</v>
      </c>
      <c r="L59" s="203">
        <v>108.60000000000004</v>
      </c>
      <c r="M59" s="3">
        <v>360.41</v>
      </c>
      <c r="N59" s="67">
        <f t="shared" si="132"/>
        <v>2.318692449355432</v>
      </c>
      <c r="P59" s="134" t="s">
        <v>85</v>
      </c>
      <c r="Q59" s="25">
        <v>26.283999999999999</v>
      </c>
      <c r="R59" s="203">
        <v>140.136</v>
      </c>
      <c r="S59" s="203">
        <v>62.427000000000007</v>
      </c>
      <c r="T59" s="203">
        <v>148.22899999999998</v>
      </c>
      <c r="U59" s="203">
        <v>99.02600000000001</v>
      </c>
      <c r="V59" s="203">
        <v>189.15099999999995</v>
      </c>
      <c r="W59" s="203">
        <v>114.91000000000001</v>
      </c>
      <c r="X59" s="203">
        <v>15.391</v>
      </c>
      <c r="Y59" s="203">
        <v>141.86099999999999</v>
      </c>
      <c r="Z59" s="203">
        <v>88.779999999999987</v>
      </c>
      <c r="AA59" s="203">
        <v>72.782000000000011</v>
      </c>
      <c r="AB59" s="3">
        <v>258.27200000000005</v>
      </c>
      <c r="AC59" s="67">
        <f t="shared" si="133"/>
        <v>2.5485697012997721</v>
      </c>
      <c r="AE59" s="152">
        <f t="shared" si="122"/>
        <v>3.485479379392654</v>
      </c>
      <c r="AF59" s="206">
        <f t="shared" si="123"/>
        <v>6.9185880029622302</v>
      </c>
      <c r="AG59" s="206">
        <f t="shared" si="124"/>
        <v>4.9439296745070092</v>
      </c>
      <c r="AH59" s="206">
        <f t="shared" si="125"/>
        <v>7.6914176006641757</v>
      </c>
      <c r="AI59" s="206">
        <f t="shared" si="126"/>
        <v>5.3903434761308588</v>
      </c>
      <c r="AJ59" s="206">
        <f t="shared" si="127"/>
        <v>3.7363160493827152</v>
      </c>
      <c r="AK59" s="206">
        <f t="shared" si="128"/>
        <v>4.120262469073829</v>
      </c>
      <c r="AL59" s="206">
        <f t="shared" si="129"/>
        <v>59.42471042471044</v>
      </c>
      <c r="AM59" s="206">
        <f t="shared" si="130"/>
        <v>4.9669479359966386</v>
      </c>
      <c r="AN59" s="206">
        <f t="shared" si="131"/>
        <v>27.640099626400993</v>
      </c>
      <c r="AO59" s="206">
        <f t="shared" si="131"/>
        <v>6.7018416206261495</v>
      </c>
      <c r="AP59" s="206">
        <f t="shared" ref="AP59" si="145">(AB59/M59)*10</f>
        <v>7.1660608751144537</v>
      </c>
      <c r="AQ59" s="67">
        <f t="shared" ref="AQ59" si="146">IF(AP59="","",(AP59-AO59)/AO59)</f>
        <v>6.9267416445590729E-2</v>
      </c>
      <c r="AS59" s="135"/>
      <c r="AT59" s="135"/>
    </row>
    <row r="60" spans="1:46" ht="20.100000000000001" customHeight="1" x14ac:dyDescent="0.25">
      <c r="A60" s="148" t="s">
        <v>86</v>
      </c>
      <c r="B60" s="25">
        <v>240.72</v>
      </c>
      <c r="C60" s="203">
        <v>303.53000000000003</v>
      </c>
      <c r="D60" s="203">
        <v>1.4</v>
      </c>
      <c r="E60" s="203">
        <v>199.3</v>
      </c>
      <c r="F60" s="203">
        <v>162.61000000000001</v>
      </c>
      <c r="G60" s="203">
        <v>265.22999999999996</v>
      </c>
      <c r="H60" s="203">
        <v>74.89</v>
      </c>
      <c r="I60" s="203">
        <v>2.6999999999999997</v>
      </c>
      <c r="J60" s="203">
        <v>243.41</v>
      </c>
      <c r="K60" s="203">
        <v>162.79000000000005</v>
      </c>
      <c r="L60" s="203">
        <v>163.68000000000006</v>
      </c>
      <c r="M60" s="3"/>
      <c r="N60" s="67" t="str">
        <f t="shared" si="132"/>
        <v/>
      </c>
      <c r="P60" s="134" t="s">
        <v>86</v>
      </c>
      <c r="Q60" s="25">
        <v>80.941000000000003</v>
      </c>
      <c r="R60" s="203">
        <v>133.739</v>
      </c>
      <c r="S60" s="203">
        <v>0.89600000000000013</v>
      </c>
      <c r="T60" s="203">
        <v>99.911000000000001</v>
      </c>
      <c r="U60" s="203">
        <v>62.055999999999997</v>
      </c>
      <c r="V60" s="203">
        <v>42.978000000000009</v>
      </c>
      <c r="W60" s="203">
        <v>73.328000000000003</v>
      </c>
      <c r="X60" s="203">
        <v>7.7379999999999995</v>
      </c>
      <c r="Y60" s="203">
        <v>45.496000000000002</v>
      </c>
      <c r="Z60" s="203">
        <v>116.032</v>
      </c>
      <c r="AA60" s="203">
        <v>123.81899999999997</v>
      </c>
      <c r="AB60" s="3"/>
      <c r="AC60" s="67" t="str">
        <f t="shared" si="133"/>
        <v/>
      </c>
      <c r="AE60" s="152">
        <f t="shared" si="122"/>
        <v>3.3624543037554004</v>
      </c>
      <c r="AF60" s="206">
        <f t="shared" si="123"/>
        <v>4.4061213059664608</v>
      </c>
      <c r="AG60" s="206">
        <f t="shared" si="124"/>
        <v>6.4000000000000012</v>
      </c>
      <c r="AH60" s="206">
        <f t="shared" si="125"/>
        <v>5.0130958354239841</v>
      </c>
      <c r="AI60" s="206">
        <f t="shared" si="126"/>
        <v>3.816247463255642</v>
      </c>
      <c r="AJ60" s="206">
        <f t="shared" si="127"/>
        <v>1.6204049315688276</v>
      </c>
      <c r="AK60" s="206">
        <f t="shared" si="128"/>
        <v>9.7914274268927759</v>
      </c>
      <c r="AL60" s="206">
        <f t="shared" si="129"/>
        <v>28.659259259259258</v>
      </c>
      <c r="AM60" s="206">
        <f t="shared" si="130"/>
        <v>1.8691097325500186</v>
      </c>
      <c r="AN60" s="206">
        <f t="shared" si="131"/>
        <v>7.1277105473309144</v>
      </c>
      <c r="AO60" s="206">
        <f t="shared" si="131"/>
        <v>7.5646994134897314</v>
      </c>
      <c r="AP60" s="206"/>
      <c r="AQ60" s="67"/>
      <c r="AS60" s="135"/>
      <c r="AT60" s="135"/>
    </row>
    <row r="61" spans="1:46" ht="20.100000000000001" customHeight="1" x14ac:dyDescent="0.25">
      <c r="A61" s="148" t="s">
        <v>87</v>
      </c>
      <c r="B61" s="25">
        <v>134.53000000000003</v>
      </c>
      <c r="C61" s="203">
        <v>176.85999999999999</v>
      </c>
      <c r="D61" s="203">
        <v>203.78999999999996</v>
      </c>
      <c r="E61" s="203">
        <v>75.959999999999994</v>
      </c>
      <c r="F61" s="203">
        <v>86.76</v>
      </c>
      <c r="G61" s="203">
        <v>338.64999999999992</v>
      </c>
      <c r="H61" s="203">
        <v>107.72999999999999</v>
      </c>
      <c r="I61" s="203">
        <v>189.56000000000003</v>
      </c>
      <c r="J61" s="203">
        <v>163.63999999999999</v>
      </c>
      <c r="K61" s="203">
        <v>115.14999999999999</v>
      </c>
      <c r="L61" s="203">
        <v>280.90999999999991</v>
      </c>
      <c r="M61" s="3"/>
      <c r="N61" s="67" t="str">
        <f t="shared" si="132"/>
        <v/>
      </c>
      <c r="P61" s="134" t="s">
        <v>87</v>
      </c>
      <c r="Q61" s="25">
        <v>62.047999999999995</v>
      </c>
      <c r="R61" s="203">
        <v>49.418999999999997</v>
      </c>
      <c r="S61" s="203">
        <v>115.30700000000002</v>
      </c>
      <c r="T61" s="203">
        <v>48.548999999999999</v>
      </c>
      <c r="U61" s="203">
        <v>60.350999999999999</v>
      </c>
      <c r="V61" s="203">
        <v>250.62000000000003</v>
      </c>
      <c r="W61" s="203">
        <v>66.029999999999987</v>
      </c>
      <c r="X61" s="203">
        <v>58.631000000000007</v>
      </c>
      <c r="Y61" s="203">
        <v>111.59399999999999</v>
      </c>
      <c r="Z61" s="203">
        <v>193.00300000000004</v>
      </c>
      <c r="AA61" s="203">
        <v>285.58600000000001</v>
      </c>
      <c r="AB61" s="3"/>
      <c r="AC61" s="67" t="str">
        <f t="shared" si="133"/>
        <v/>
      </c>
      <c r="AE61" s="152">
        <f t="shared" ref="AE61:AF67" si="147">(Q61/B61)*10</f>
        <v>4.6122054560321102</v>
      </c>
      <c r="AF61" s="206">
        <f t="shared" si="147"/>
        <v>2.7942440348298092</v>
      </c>
      <c r="AG61" s="206">
        <f t="shared" ref="AG61:AM63" si="148">IF(S61="","",(S61/D61)*10)</f>
        <v>5.6581284655773123</v>
      </c>
      <c r="AH61" s="206">
        <f t="shared" si="148"/>
        <v>6.3913902053712492</v>
      </c>
      <c r="AI61" s="206">
        <f t="shared" si="148"/>
        <v>6.9560857538035954</v>
      </c>
      <c r="AJ61" s="206">
        <f t="shared" si="148"/>
        <v>7.400561051232839</v>
      </c>
      <c r="AK61" s="206">
        <f t="shared" si="148"/>
        <v>6.129211918685602</v>
      </c>
      <c r="AL61" s="206">
        <f t="shared" si="148"/>
        <v>3.0930048533445875</v>
      </c>
      <c r="AM61" s="206">
        <f t="shared" si="148"/>
        <v>6.8194817892935706</v>
      </c>
      <c r="AN61" s="206">
        <f t="shared" ref="AN61:AP63" si="149">IF(Z61="","",(Z61/K61)*10)</f>
        <v>16.76100738167608</v>
      </c>
      <c r="AO61" s="206">
        <f t="shared" si="149"/>
        <v>10.166459008223278</v>
      </c>
      <c r="AP61" s="206"/>
      <c r="AQ61" s="67" t="str">
        <f t="shared" ref="AQ61" si="150">IF(AP61="","",(AP61-AO61)/AO61)</f>
        <v/>
      </c>
      <c r="AS61" s="135"/>
      <c r="AT61" s="135"/>
    </row>
    <row r="62" spans="1:46" ht="20.100000000000001" customHeight="1" thickBot="1" x14ac:dyDescent="0.3">
      <c r="A62" s="149" t="s">
        <v>88</v>
      </c>
      <c r="B62" s="27">
        <v>93.24</v>
      </c>
      <c r="C62" s="204">
        <v>124.46000000000001</v>
      </c>
      <c r="D62" s="204">
        <v>113.12</v>
      </c>
      <c r="E62" s="204">
        <v>110.57000000000001</v>
      </c>
      <c r="F62" s="204">
        <v>72.960000000000008</v>
      </c>
      <c r="G62" s="204">
        <v>208.45</v>
      </c>
      <c r="H62" s="204">
        <v>87.240000000000009</v>
      </c>
      <c r="I62" s="204">
        <v>106.97</v>
      </c>
      <c r="J62" s="204">
        <v>115.36</v>
      </c>
      <c r="K62" s="204">
        <v>163.49999999999997</v>
      </c>
      <c r="L62" s="204">
        <v>144.71999999999991</v>
      </c>
      <c r="M62" s="150"/>
      <c r="N62" s="67" t="str">
        <f t="shared" si="132"/>
        <v/>
      </c>
      <c r="P62" s="136" t="s">
        <v>88</v>
      </c>
      <c r="Q62" s="27">
        <v>30.416</v>
      </c>
      <c r="R62" s="204">
        <v>47.312999999999995</v>
      </c>
      <c r="S62" s="204">
        <v>23.595999999999997</v>
      </c>
      <c r="T62" s="204">
        <v>78.717000000000013</v>
      </c>
      <c r="U62" s="204">
        <v>56.821999999999996</v>
      </c>
      <c r="V62" s="204">
        <v>94.972999999999999</v>
      </c>
      <c r="W62" s="204">
        <v>72.218000000000018</v>
      </c>
      <c r="X62" s="204">
        <v>81.169000000000011</v>
      </c>
      <c r="Y62" s="204">
        <v>81.001999999999995</v>
      </c>
      <c r="Z62" s="204">
        <v>103.39299999999999</v>
      </c>
      <c r="AA62" s="204">
        <v>78.418999999999969</v>
      </c>
      <c r="AB62" s="150"/>
      <c r="AC62" s="67" t="str">
        <f t="shared" si="133"/>
        <v/>
      </c>
      <c r="AE62" s="152">
        <f t="shared" si="147"/>
        <v>3.2621192621192625</v>
      </c>
      <c r="AF62" s="206">
        <f t="shared" si="147"/>
        <v>3.8014623172103477</v>
      </c>
      <c r="AG62" s="206">
        <f t="shared" si="148"/>
        <v>2.0859264497878356</v>
      </c>
      <c r="AH62" s="206">
        <f t="shared" si="148"/>
        <v>7.1192005064664921</v>
      </c>
      <c r="AI62" s="206">
        <f t="shared" si="148"/>
        <v>7.7881030701754375</v>
      </c>
      <c r="AJ62" s="206">
        <f t="shared" si="148"/>
        <v>4.5561525545694419</v>
      </c>
      <c r="AK62" s="206">
        <f t="shared" si="148"/>
        <v>8.2780834479596539</v>
      </c>
      <c r="AL62" s="206">
        <f t="shared" si="148"/>
        <v>7.588015331401329</v>
      </c>
      <c r="AM62" s="206">
        <f t="shared" si="148"/>
        <v>7.0216712898751732</v>
      </c>
      <c r="AN62" s="206">
        <f t="shared" si="149"/>
        <v>6.3237308868501527</v>
      </c>
      <c r="AO62" s="206">
        <f t="shared" si="149"/>
        <v>5.4186705362078502</v>
      </c>
      <c r="AP62" s="206" t="str">
        <f t="shared" si="149"/>
        <v/>
      </c>
      <c r="AQ62" s="67"/>
      <c r="AS62" s="135"/>
      <c r="AT62" s="135"/>
    </row>
    <row r="63" spans="1:46" ht="20.100000000000001" customHeight="1" thickBot="1" x14ac:dyDescent="0.3">
      <c r="A63" s="42" t="str">
        <f>A19</f>
        <v>jan-set</v>
      </c>
      <c r="B63" s="222">
        <f>SUM(B51:B59)</f>
        <v>2275.0700000000002</v>
      </c>
      <c r="C63" s="223">
        <f t="shared" ref="C63:M63" si="151">SUM(C51:C59)</f>
        <v>1969.1200000000001</v>
      </c>
      <c r="D63" s="223">
        <f t="shared" si="151"/>
        <v>2774.8799999999997</v>
      </c>
      <c r="E63" s="223">
        <f t="shared" si="151"/>
        <v>2850.8199999999993</v>
      </c>
      <c r="F63" s="223">
        <f t="shared" si="151"/>
        <v>2265.5099999999998</v>
      </c>
      <c r="G63" s="223">
        <f t="shared" si="151"/>
        <v>2207.2200000000003</v>
      </c>
      <c r="H63" s="223">
        <f t="shared" si="151"/>
        <v>2020</v>
      </c>
      <c r="I63" s="223">
        <f t="shared" si="151"/>
        <v>1144.6400000000001</v>
      </c>
      <c r="J63" s="223">
        <f t="shared" si="151"/>
        <v>1485.2800000000002</v>
      </c>
      <c r="K63" s="223">
        <f t="shared" si="151"/>
        <v>1431.0199999999998</v>
      </c>
      <c r="L63" s="223">
        <f t="shared" si="151"/>
        <v>1309.9199999999998</v>
      </c>
      <c r="M63" s="224">
        <f t="shared" si="151"/>
        <v>1512.6699999999998</v>
      </c>
      <c r="N63" s="76">
        <f t="shared" si="132"/>
        <v>0.15478044460730428</v>
      </c>
      <c r="P63" s="134"/>
      <c r="Q63" s="222">
        <f>SUM(Q51:Q59)</f>
        <v>726.03100000000006</v>
      </c>
      <c r="R63" s="223">
        <f t="shared" ref="R63:AB63" si="152">SUM(R51:R59)</f>
        <v>939.87799999999993</v>
      </c>
      <c r="S63" s="223">
        <f t="shared" si="152"/>
        <v>882.9380000000001</v>
      </c>
      <c r="T63" s="223">
        <f t="shared" si="152"/>
        <v>802.8889999999999</v>
      </c>
      <c r="U63" s="223">
        <f t="shared" si="152"/>
        <v>830.79099999999994</v>
      </c>
      <c r="V63" s="223">
        <f t="shared" si="152"/>
        <v>794.63099999999986</v>
      </c>
      <c r="W63" s="223">
        <f t="shared" si="152"/>
        <v>909.97399999999993</v>
      </c>
      <c r="X63" s="223">
        <f t="shared" si="152"/>
        <v>879.66199999999992</v>
      </c>
      <c r="Y63" s="223">
        <f t="shared" si="152"/>
        <v>1084.5720000000001</v>
      </c>
      <c r="Z63" s="223">
        <f t="shared" si="152"/>
        <v>1051.4469999999999</v>
      </c>
      <c r="AA63" s="223">
        <f t="shared" si="152"/>
        <v>1420.2659999999996</v>
      </c>
      <c r="AB63" s="224">
        <f t="shared" si="152"/>
        <v>2028.2500000000005</v>
      </c>
      <c r="AC63" s="76">
        <f t="shared" si="133"/>
        <v>0.42807755730264685</v>
      </c>
      <c r="AE63" s="227">
        <f t="shared" si="147"/>
        <v>3.1912468627338941</v>
      </c>
      <c r="AF63" s="228">
        <f t="shared" si="147"/>
        <v>4.7730864548630851</v>
      </c>
      <c r="AG63" s="228">
        <f t="shared" si="148"/>
        <v>3.1818961540679247</v>
      </c>
      <c r="AH63" s="228">
        <f t="shared" si="148"/>
        <v>2.8163440694256394</v>
      </c>
      <c r="AI63" s="228">
        <f t="shared" si="148"/>
        <v>3.6671257244505648</v>
      </c>
      <c r="AJ63" s="228">
        <f t="shared" si="148"/>
        <v>3.6001440726343539</v>
      </c>
      <c r="AK63" s="228">
        <f t="shared" si="148"/>
        <v>4.5048217821782179</v>
      </c>
      <c r="AL63" s="228">
        <f t="shared" si="148"/>
        <v>7.685053816046965</v>
      </c>
      <c r="AM63" s="228">
        <f t="shared" si="148"/>
        <v>7.3021383173543031</v>
      </c>
      <c r="AN63" s="228">
        <f t="shared" si="149"/>
        <v>7.3475353244538866</v>
      </c>
      <c r="AO63" s="228">
        <f t="shared" si="149"/>
        <v>10.842387321363136</v>
      </c>
      <c r="AP63" s="228">
        <f t="shared" si="149"/>
        <v>13.40841029438014</v>
      </c>
      <c r="AQ63" s="76">
        <f t="shared" ref="AQ63:AQ67" si="153">IF(AP63="","",(AP63-AO63)/AO63)</f>
        <v>0.23666586490237987</v>
      </c>
      <c r="AS63" s="135"/>
      <c r="AT63" s="135"/>
    </row>
    <row r="64" spans="1:46" ht="20.100000000000001" customHeight="1" x14ac:dyDescent="0.25">
      <c r="A64" s="148" t="s">
        <v>89</v>
      </c>
      <c r="B64" s="25">
        <f>SUM(B51:B53)</f>
        <v>510.83</v>
      </c>
      <c r="C64" s="203">
        <f>SUM(C51:C53)</f>
        <v>1024.79</v>
      </c>
      <c r="D64" s="203">
        <f>SUM(D51:D53)</f>
        <v>450.64</v>
      </c>
      <c r="E64" s="203">
        <f t="shared" ref="E64:I64" si="154">SUM(E51:E53)</f>
        <v>1578.6399999999999</v>
      </c>
      <c r="F64" s="203">
        <f t="shared" si="154"/>
        <v>623.19000000000005</v>
      </c>
      <c r="G64" s="203">
        <f t="shared" si="154"/>
        <v>256.62</v>
      </c>
      <c r="H64" s="203">
        <f t="shared" si="154"/>
        <v>278.10999999999996</v>
      </c>
      <c r="I64" s="203">
        <f t="shared" si="154"/>
        <v>682.05000000000007</v>
      </c>
      <c r="J64" s="203">
        <f t="shared" ref="J64:M64" si="155">SUM(J51:J53)</f>
        <v>363.4</v>
      </c>
      <c r="K64" s="203">
        <f t="shared" si="155"/>
        <v>324.84000000000003</v>
      </c>
      <c r="L64" s="203">
        <f t="shared" si="155"/>
        <v>666.58999999999992</v>
      </c>
      <c r="M64" s="203">
        <f t="shared" si="155"/>
        <v>423.33999999999992</v>
      </c>
      <c r="N64" s="76">
        <f t="shared" si="132"/>
        <v>-0.36491696545102692</v>
      </c>
      <c r="P64" s="133" t="s">
        <v>89</v>
      </c>
      <c r="Q64" s="25">
        <f>SUM(Q51:Q53)</f>
        <v>176.74100000000001</v>
      </c>
      <c r="R64" s="202">
        <f t="shared" ref="R64:X64" si="156">SUM(R51:R53)</f>
        <v>391.447</v>
      </c>
      <c r="S64" s="202">
        <f t="shared" si="156"/>
        <v>211.98399999999998</v>
      </c>
      <c r="T64" s="202">
        <f t="shared" si="156"/>
        <v>232.916</v>
      </c>
      <c r="U64" s="202">
        <f t="shared" si="156"/>
        <v>266.57599999999996</v>
      </c>
      <c r="V64" s="202">
        <f t="shared" si="156"/>
        <v>129.57999999999998</v>
      </c>
      <c r="W64" s="202">
        <f t="shared" si="156"/>
        <v>229.95</v>
      </c>
      <c r="X64" s="202">
        <f t="shared" si="156"/>
        <v>393.07100000000003</v>
      </c>
      <c r="Y64" s="202">
        <f t="shared" ref="Y64:AB65" si="157">SUM(Y51:Y53)</f>
        <v>307.45100000000002</v>
      </c>
      <c r="Z64" s="202">
        <f t="shared" si="157"/>
        <v>425.43199999999996</v>
      </c>
      <c r="AA64" s="202">
        <f t="shared" si="157"/>
        <v>1032.0179999999998</v>
      </c>
      <c r="AB64" s="202">
        <f t="shared" si="157"/>
        <v>381.04300000000006</v>
      </c>
      <c r="AC64" s="76">
        <f t="shared" si="133"/>
        <v>-0.63077872672763435</v>
      </c>
      <c r="AE64" s="151">
        <f t="shared" si="147"/>
        <v>3.4598790204177519</v>
      </c>
      <c r="AF64" s="205">
        <f t="shared" si="147"/>
        <v>3.819777710555333</v>
      </c>
      <c r="AG64" s="205">
        <f t="shared" ref="AG64:AM66" si="158">(S64/D64)*10</f>
        <v>4.7040653293094268</v>
      </c>
      <c r="AH64" s="205">
        <f t="shared" si="158"/>
        <v>1.4754218821263874</v>
      </c>
      <c r="AI64" s="205">
        <f t="shared" si="158"/>
        <v>4.2776039410131732</v>
      </c>
      <c r="AJ64" s="205">
        <f t="shared" si="158"/>
        <v>5.0494895175746235</v>
      </c>
      <c r="AK64" s="205">
        <f t="shared" si="158"/>
        <v>8.2683110999244906</v>
      </c>
      <c r="AL64" s="205">
        <f t="shared" si="158"/>
        <v>5.7630818854922659</v>
      </c>
      <c r="AM64" s="205">
        <f t="shared" si="158"/>
        <v>8.4604017611447464</v>
      </c>
      <c r="AN64" s="205">
        <f t="shared" ref="AN64:AP66" si="159">(Z64/K64)*10</f>
        <v>13.096662972540326</v>
      </c>
      <c r="AO64" s="205">
        <f t="shared" si="159"/>
        <v>15.482050435800117</v>
      </c>
      <c r="AP64" s="205">
        <f t="shared" si="159"/>
        <v>9.0008740019842239</v>
      </c>
      <c r="AQ64" s="76">
        <f>(AP64-AO64)/AO64</f>
        <v>-0.41862519830248468</v>
      </c>
    </row>
    <row r="65" spans="1:43" ht="20.100000000000001" customHeight="1" x14ac:dyDescent="0.25">
      <c r="A65" s="148" t="s">
        <v>90</v>
      </c>
      <c r="B65" s="25">
        <f>SUM(B54:B56)</f>
        <v>652.52</v>
      </c>
      <c r="C65" s="203">
        <f>SUM(C54:C56)</f>
        <v>482.78000000000003</v>
      </c>
      <c r="D65" s="203">
        <f>SUM(D54:D56)</f>
        <v>1177.5499999999997</v>
      </c>
      <c r="E65" s="203">
        <f t="shared" ref="E65:I65" si="160">SUM(E54:E56)</f>
        <v>639.50999999999988</v>
      </c>
      <c r="F65" s="203">
        <f t="shared" si="160"/>
        <v>1211.1999999999998</v>
      </c>
      <c r="G65" s="203">
        <f t="shared" si="160"/>
        <v>771.18000000000006</v>
      </c>
      <c r="H65" s="203">
        <f t="shared" si="160"/>
        <v>1169.0899999999999</v>
      </c>
      <c r="I65" s="203">
        <f t="shared" si="160"/>
        <v>131.77999999999997</v>
      </c>
      <c r="J65" s="203">
        <f t="shared" ref="J65:L65" si="161">SUM(J54:J56)</f>
        <v>690.83</v>
      </c>
      <c r="K65" s="203">
        <f t="shared" si="161"/>
        <v>894.35999999999967</v>
      </c>
      <c r="L65" s="203">
        <f t="shared" si="161"/>
        <v>193.45999999999995</v>
      </c>
      <c r="M65" s="203">
        <f>IF(M56="","",SUM(M54:M56))</f>
        <v>587.17000000000007</v>
      </c>
      <c r="N65" s="67">
        <f t="shared" si="132"/>
        <v>2.0350976946138748</v>
      </c>
      <c r="P65" s="134" t="s">
        <v>90</v>
      </c>
      <c r="Q65" s="25">
        <f>SUM(Q54:Q56)</f>
        <v>172.44200000000001</v>
      </c>
      <c r="R65" s="203">
        <f t="shared" ref="R65:X65" si="162">SUM(R54:R56)</f>
        <v>186.90999999999997</v>
      </c>
      <c r="S65" s="203">
        <f t="shared" si="162"/>
        <v>317.54300000000001</v>
      </c>
      <c r="T65" s="203">
        <f t="shared" si="162"/>
        <v>273.15200000000004</v>
      </c>
      <c r="U65" s="203">
        <f t="shared" si="162"/>
        <v>274.7589999999999</v>
      </c>
      <c r="V65" s="203">
        <f t="shared" si="162"/>
        <v>324.92199999999997</v>
      </c>
      <c r="W65" s="203">
        <f t="shared" si="162"/>
        <v>316.45400000000001</v>
      </c>
      <c r="X65" s="203">
        <f t="shared" si="162"/>
        <v>218.61900000000003</v>
      </c>
      <c r="Y65" s="203">
        <f t="shared" ref="Y65:AA65" si="163">SUM(Y54:Y56)</f>
        <v>473.084</v>
      </c>
      <c r="Z65" s="203">
        <f t="shared" si="163"/>
        <v>407.07599999999996</v>
      </c>
      <c r="AA65" s="203">
        <f t="shared" si="163"/>
        <v>151.21100000000001</v>
      </c>
      <c r="AB65" s="203">
        <f t="shared" si="157"/>
        <v>540.03100000000006</v>
      </c>
      <c r="AC65" s="67">
        <f t="shared" ref="AC65" si="164">IF(AB65="","",(AB65-AA65)/AA65)</f>
        <v>2.5713737757173751</v>
      </c>
      <c r="AE65" s="152">
        <f t="shared" si="147"/>
        <v>2.6427082694783306</v>
      </c>
      <c r="AF65" s="206">
        <f t="shared" si="147"/>
        <v>3.8715356891337658</v>
      </c>
      <c r="AG65" s="206">
        <f t="shared" si="158"/>
        <v>2.6966413315782778</v>
      </c>
      <c r="AH65" s="206">
        <f t="shared" si="158"/>
        <v>4.2712701912401698</v>
      </c>
      <c r="AI65" s="206">
        <f t="shared" si="158"/>
        <v>2.2684857992073972</v>
      </c>
      <c r="AJ65" s="206">
        <f t="shared" si="158"/>
        <v>4.2133094737934069</v>
      </c>
      <c r="AK65" s="206">
        <f t="shared" si="158"/>
        <v>2.7068403630173901</v>
      </c>
      <c r="AL65" s="206">
        <f t="shared" si="158"/>
        <v>16.589694946122332</v>
      </c>
      <c r="AM65" s="206">
        <f t="shared" si="158"/>
        <v>6.8480523428339826</v>
      </c>
      <c r="AN65" s="206">
        <f t="shared" si="159"/>
        <v>4.5515899637729786</v>
      </c>
      <c r="AO65" s="206">
        <f t="shared" si="159"/>
        <v>7.8161377028843191</v>
      </c>
      <c r="AP65" s="206">
        <f t="shared" ref="AP65" si="165">(AB65/M65)*10</f>
        <v>9.1971830985915499</v>
      </c>
      <c r="AQ65" s="67">
        <f>(AP65-AO65)/AO65</f>
        <v>0.17669153848167185</v>
      </c>
    </row>
    <row r="66" spans="1:43" ht="20.100000000000001" customHeight="1" x14ac:dyDescent="0.25">
      <c r="A66" s="148" t="s">
        <v>91</v>
      </c>
      <c r="B66" s="25">
        <f>SUM(B57:B59)</f>
        <v>1111.72</v>
      </c>
      <c r="C66" s="203">
        <f>SUM(C57:C59)</f>
        <v>461.55</v>
      </c>
      <c r="D66" s="203">
        <f>SUM(D57:D59)</f>
        <v>1146.69</v>
      </c>
      <c r="E66" s="203">
        <f t="shared" ref="E66:I66" si="166">SUM(E57:E59)</f>
        <v>632.67000000000007</v>
      </c>
      <c r="F66" s="203">
        <f t="shared" si="166"/>
        <v>431.12000000000012</v>
      </c>
      <c r="G66" s="203">
        <f t="shared" si="166"/>
        <v>1179.42</v>
      </c>
      <c r="H66" s="203">
        <f t="shared" si="166"/>
        <v>572.79999999999995</v>
      </c>
      <c r="I66" s="203">
        <f t="shared" si="166"/>
        <v>330.81000000000006</v>
      </c>
      <c r="J66" s="203">
        <f t="shared" ref="J66:L66" si="167">SUM(J57:J59)</f>
        <v>431.05</v>
      </c>
      <c r="K66" s="203">
        <f t="shared" si="167"/>
        <v>211.81999999999996</v>
      </c>
      <c r="L66" s="203">
        <f t="shared" si="167"/>
        <v>449.86999999999995</v>
      </c>
      <c r="M66" s="203">
        <f>IF(M57="","",SUM(M55:M57))</f>
        <v>449.46999999999991</v>
      </c>
      <c r="N66" s="67">
        <f t="shared" si="132"/>
        <v>-8.8914575321767208E-4</v>
      </c>
      <c r="P66" s="134" t="s">
        <v>91</v>
      </c>
      <c r="Q66" s="25">
        <f>SUM(Q57:Q59)</f>
        <v>376.84800000000001</v>
      </c>
      <c r="R66" s="203">
        <f t="shared" ref="R66:X66" si="168">SUM(R57:R59)</f>
        <v>361.52099999999996</v>
      </c>
      <c r="S66" s="203">
        <f t="shared" si="168"/>
        <v>353.411</v>
      </c>
      <c r="T66" s="203">
        <f t="shared" si="168"/>
        <v>296.82099999999997</v>
      </c>
      <c r="U66" s="203">
        <f t="shared" si="168"/>
        <v>289.45600000000002</v>
      </c>
      <c r="V66" s="203">
        <f t="shared" si="168"/>
        <v>340.12899999999996</v>
      </c>
      <c r="W66" s="203">
        <f t="shared" si="168"/>
        <v>363.57</v>
      </c>
      <c r="X66" s="203">
        <f t="shared" si="168"/>
        <v>267.97200000000004</v>
      </c>
      <c r="Y66" s="203">
        <f t="shared" ref="Y66:AB66" si="169">SUM(Y57:Y59)</f>
        <v>304.03699999999998</v>
      </c>
      <c r="Z66" s="203">
        <f t="shared" si="169"/>
        <v>218.93900000000002</v>
      </c>
      <c r="AA66" s="203">
        <f t="shared" si="169"/>
        <v>237.03700000000001</v>
      </c>
      <c r="AB66" s="203">
        <f t="shared" si="169"/>
        <v>521.87200000000007</v>
      </c>
      <c r="AC66" s="67">
        <f t="shared" si="133"/>
        <v>1.2016478440074758</v>
      </c>
      <c r="AE66" s="152">
        <f t="shared" si="147"/>
        <v>3.3897744036268125</v>
      </c>
      <c r="AF66" s="206">
        <f t="shared" si="147"/>
        <v>7.8327591810204735</v>
      </c>
      <c r="AG66" s="206">
        <f t="shared" si="158"/>
        <v>3.0820099590996692</v>
      </c>
      <c r="AH66" s="206">
        <f t="shared" si="158"/>
        <v>4.691561161426967</v>
      </c>
      <c r="AI66" s="206">
        <f t="shared" si="158"/>
        <v>6.7140471330488012</v>
      </c>
      <c r="AJ66" s="206">
        <f t="shared" si="158"/>
        <v>2.883866646317681</v>
      </c>
      <c r="AK66" s="206">
        <f t="shared" si="158"/>
        <v>6.3472416201117321</v>
      </c>
      <c r="AL66" s="206">
        <f t="shared" si="158"/>
        <v>8.1004806384329378</v>
      </c>
      <c r="AM66" s="206">
        <f t="shared" si="158"/>
        <v>7.0534044774388116</v>
      </c>
      <c r="AN66" s="206">
        <f t="shared" si="159"/>
        <v>10.33608724388632</v>
      </c>
      <c r="AO66" s="206">
        <f t="shared" si="159"/>
        <v>5.2690110476359839</v>
      </c>
      <c r="AP66" s="206">
        <f t="shared" si="159"/>
        <v>11.610830533739742</v>
      </c>
      <c r="AQ66" s="67">
        <f>(AP66-AO66)/AO66</f>
        <v>1.2036071719661898</v>
      </c>
    </row>
    <row r="67" spans="1:43" ht="20.100000000000001" customHeight="1" thickBot="1" x14ac:dyDescent="0.3">
      <c r="A67" s="149" t="s">
        <v>92</v>
      </c>
      <c r="B67" s="27">
        <f>SUM(B60:B62)</f>
        <v>468.49</v>
      </c>
      <c r="C67" s="204">
        <f>SUM(C60:C62)</f>
        <v>604.85</v>
      </c>
      <c r="D67" s="204">
        <f>IF(D62="","",SUM(D60:D62))</f>
        <v>318.30999999999995</v>
      </c>
      <c r="E67" s="204">
        <f t="shared" ref="E67:I67" si="170">IF(E62="","",SUM(E60:E62))</f>
        <v>385.83</v>
      </c>
      <c r="F67" s="204">
        <f t="shared" si="170"/>
        <v>322.33000000000004</v>
      </c>
      <c r="G67" s="204">
        <f t="shared" si="170"/>
        <v>812.32999999999993</v>
      </c>
      <c r="H67" s="204">
        <f t="shared" si="170"/>
        <v>269.86</v>
      </c>
      <c r="I67" s="204">
        <f t="shared" si="170"/>
        <v>299.23</v>
      </c>
      <c r="J67" s="204">
        <f t="shared" ref="J67:M67" si="171">IF(J62="","",SUM(J60:J62))</f>
        <v>522.41</v>
      </c>
      <c r="K67" s="204">
        <f t="shared" si="171"/>
        <v>441.44000000000005</v>
      </c>
      <c r="L67" s="204">
        <f t="shared" si="171"/>
        <v>589.30999999999995</v>
      </c>
      <c r="M67" s="204" t="str">
        <f t="shared" si="171"/>
        <v/>
      </c>
      <c r="N67" s="70" t="str">
        <f t="shared" si="132"/>
        <v/>
      </c>
      <c r="P67" s="136" t="s">
        <v>92</v>
      </c>
      <c r="Q67" s="27">
        <f>SUM(Q60:Q62)</f>
        <v>173.405</v>
      </c>
      <c r="R67" s="204">
        <f t="shared" ref="R67:X67" si="172">SUM(R60:R62)</f>
        <v>230.471</v>
      </c>
      <c r="S67" s="204">
        <f t="shared" si="172"/>
        <v>139.79900000000001</v>
      </c>
      <c r="T67" s="204">
        <f t="shared" si="172"/>
        <v>227.17700000000002</v>
      </c>
      <c r="U67" s="204">
        <f t="shared" si="172"/>
        <v>179.22899999999998</v>
      </c>
      <c r="V67" s="204">
        <f t="shared" si="172"/>
        <v>388.57100000000008</v>
      </c>
      <c r="W67" s="204">
        <f t="shared" si="172"/>
        <v>211.57600000000002</v>
      </c>
      <c r="X67" s="204">
        <f t="shared" si="172"/>
        <v>147.53800000000001</v>
      </c>
      <c r="Y67" s="204">
        <f t="shared" ref="Y67:AA67" si="173">SUM(Y60:Y62)</f>
        <v>238.09199999999998</v>
      </c>
      <c r="Z67" s="204">
        <f t="shared" si="173"/>
        <v>412.428</v>
      </c>
      <c r="AA67" s="204">
        <f t="shared" si="173"/>
        <v>487.82399999999996</v>
      </c>
      <c r="AB67" s="204"/>
      <c r="AC67" s="70" t="str">
        <f t="shared" si="133"/>
        <v/>
      </c>
      <c r="AE67" s="153">
        <f t="shared" si="147"/>
        <v>3.7013596875066703</v>
      </c>
      <c r="AF67" s="207">
        <f t="shared" si="147"/>
        <v>3.8103827395221956</v>
      </c>
      <c r="AG67" s="207">
        <f t="shared" ref="AG67:AM67" si="174">IF(S62="","",(S67/D67)*10)</f>
        <v>4.3919135434010883</v>
      </c>
      <c r="AH67" s="207">
        <f t="shared" si="174"/>
        <v>5.8880076717725425</v>
      </c>
      <c r="AI67" s="207">
        <f t="shared" si="174"/>
        <v>5.5604194459094707</v>
      </c>
      <c r="AJ67" s="207">
        <f t="shared" si="174"/>
        <v>4.7834131449041664</v>
      </c>
      <c r="AK67" s="207">
        <f t="shared" si="174"/>
        <v>7.840213444008004</v>
      </c>
      <c r="AL67" s="207">
        <f t="shared" si="174"/>
        <v>4.9305885105103098</v>
      </c>
      <c r="AM67" s="207">
        <f t="shared" si="174"/>
        <v>4.5575697249286957</v>
      </c>
      <c r="AN67" s="207">
        <f t="shared" ref="AN67:AP67" si="175">IF(Z62="","",(Z67/K67)*10)</f>
        <v>9.3427872417542588</v>
      </c>
      <c r="AO67" s="207">
        <f t="shared" si="175"/>
        <v>8.2778843053740818</v>
      </c>
      <c r="AP67" s="207" t="str">
        <f t="shared" si="175"/>
        <v/>
      </c>
      <c r="AQ67" s="70" t="str">
        <f t="shared" si="153"/>
        <v/>
      </c>
    </row>
    <row r="69" spans="1:43" x14ac:dyDescent="0.25"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</row>
    <row r="70" spans="1:43" x14ac:dyDescent="0.25"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</row>
  </sheetData>
  <mergeCells count="24">
    <mergeCell ref="Q48:AB48"/>
    <mergeCell ref="AC48:AC49"/>
    <mergeCell ref="AE48:AP48"/>
    <mergeCell ref="AQ48:AQ49"/>
    <mergeCell ref="A48:A49"/>
    <mergeCell ref="B48:M48"/>
    <mergeCell ref="N48:N49"/>
    <mergeCell ref="P48:P49"/>
    <mergeCell ref="AE26:AP26"/>
    <mergeCell ref="AQ26:AQ27"/>
    <mergeCell ref="A26:A27"/>
    <mergeCell ref="B26:M26"/>
    <mergeCell ref="N26:N27"/>
    <mergeCell ref="P26:P27"/>
    <mergeCell ref="Q26:AB26"/>
    <mergeCell ref="AC26:AC27"/>
    <mergeCell ref="Q4:AB4"/>
    <mergeCell ref="AC4:AC5"/>
    <mergeCell ref="AE4:AP4"/>
    <mergeCell ref="AQ4:AQ5"/>
    <mergeCell ref="A4:A5"/>
    <mergeCell ref="B4:M4"/>
    <mergeCell ref="N4:N5"/>
    <mergeCell ref="P4:P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AA20:AB23 L20 L22:M23 L21 M42:M45 Q20:Y23 B20:J23 B42:J45 AA42:AB45 B64:J67 Q64:Y67 Q42:Y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8" id="{A0B8392A-5F18-4656-A967-728CC361831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N7:N23</xm:sqref>
        </x14:conditionalFormatting>
        <x14:conditionalFormatting xmlns:xm="http://schemas.microsoft.com/office/excel/2006/main">
          <x14:cfRule type="iconSet" priority="16" id="{3AB780F1-0126-4896-BB61-62B7BD7867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AQ7:AQ23</xm:sqref>
        </x14:conditionalFormatting>
        <x14:conditionalFormatting xmlns:xm="http://schemas.microsoft.com/office/excel/2006/main">
          <x14:cfRule type="iconSet" priority="14" id="{BDEDE4A8-32C3-4814-9F1E-5A3E9C73929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AC7:AC23</xm:sqref>
        </x14:conditionalFormatting>
        <x14:conditionalFormatting xmlns:xm="http://schemas.microsoft.com/office/excel/2006/main">
          <x14:cfRule type="iconSet" priority="12" id="{D4A6CDAA-B8DF-4A2E-8F2B-2AC9A56705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N29:N45</xm:sqref>
        </x14:conditionalFormatting>
        <x14:conditionalFormatting xmlns:xm="http://schemas.microsoft.com/office/excel/2006/main">
          <x14:cfRule type="iconSet" priority="10" id="{2E570351-B27E-4800-8DF4-EB029E25F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AQ29:AQ45</xm:sqref>
        </x14:conditionalFormatting>
        <x14:conditionalFormatting xmlns:xm="http://schemas.microsoft.com/office/excel/2006/main">
          <x14:cfRule type="iconSet" priority="8" id="{8B06DD77-01FC-4286-B684-9DD7F2C228C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AC29:AC45</xm:sqref>
        </x14:conditionalFormatting>
        <x14:conditionalFormatting xmlns:xm="http://schemas.microsoft.com/office/excel/2006/main">
          <x14:cfRule type="iconSet" priority="6" id="{3C28E215-595C-4579-8060-BECCF53FCCD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N51:N67</xm:sqref>
        </x14:conditionalFormatting>
        <x14:conditionalFormatting xmlns:xm="http://schemas.microsoft.com/office/excel/2006/main">
          <x14:cfRule type="iconSet" priority="4" id="{8C38FA28-7E42-4776-8A3E-E85B08F7378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AQ51:AQ67</xm:sqref>
        </x14:conditionalFormatting>
        <x14:conditionalFormatting xmlns:xm="http://schemas.microsoft.com/office/excel/2006/main">
          <x14:cfRule type="iconSet" priority="2" id="{D13A5D0D-BE92-4C44-A079-7E5254D71CD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AC51:AC67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topLeftCell="A46" workbookViewId="0">
      <selection activeCell="I54" sqref="I54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style="50" customWidth="1"/>
    <col min="8" max="8" width="1.85546875" customWidth="1"/>
    <col min="11" max="12" width="9.140625" customWidth="1"/>
    <col min="13" max="13" width="10.85546875" style="50" customWidth="1"/>
    <col min="14" max="14" width="1.85546875" customWidth="1"/>
    <col min="16" max="16" width="9.140625" style="41"/>
    <col min="17" max="17" width="10.85546875" style="50" customWidth="1"/>
  </cols>
  <sheetData>
    <row r="1" spans="1:20" ht="15.75" x14ac:dyDescent="0.25">
      <c r="A1" s="6" t="s">
        <v>24</v>
      </c>
    </row>
    <row r="3" spans="1:20" ht="8.25" customHeight="1" thickBot="1" x14ac:dyDescent="0.3">
      <c r="Q3" s="66"/>
    </row>
    <row r="4" spans="1:20" x14ac:dyDescent="0.25">
      <c r="A4" s="440" t="s">
        <v>3</v>
      </c>
      <c r="B4" s="459"/>
      <c r="C4" s="462" t="s">
        <v>1</v>
      </c>
      <c r="D4" s="463"/>
      <c r="E4" s="458" t="s">
        <v>116</v>
      </c>
      <c r="F4" s="458"/>
      <c r="G4" s="176" t="s">
        <v>0</v>
      </c>
      <c r="I4" s="464">
        <v>1000</v>
      </c>
      <c r="J4" s="458"/>
      <c r="K4" s="456" t="s">
        <v>116</v>
      </c>
      <c r="L4" s="457"/>
      <c r="M4" s="176" t="s">
        <v>0</v>
      </c>
      <c r="O4" s="470" t="s">
        <v>22</v>
      </c>
      <c r="P4" s="458"/>
      <c r="Q4" s="176" t="s">
        <v>0</v>
      </c>
    </row>
    <row r="5" spans="1:20" x14ac:dyDescent="0.25">
      <c r="A5" s="460"/>
      <c r="B5" s="461"/>
      <c r="C5" s="465" t="s">
        <v>174</v>
      </c>
      <c r="D5" s="466"/>
      <c r="E5" s="467" t="str">
        <f>C5</f>
        <v>jan-set</v>
      </c>
      <c r="F5" s="467"/>
      <c r="G5" s="177" t="s">
        <v>122</v>
      </c>
      <c r="I5" s="468" t="str">
        <f>C5</f>
        <v>jan-set</v>
      </c>
      <c r="J5" s="467"/>
      <c r="K5" s="469" t="str">
        <f>C5</f>
        <v>jan-set</v>
      </c>
      <c r="L5" s="455"/>
      <c r="M5" s="177" t="s">
        <v>122</v>
      </c>
      <c r="O5" s="468" t="str">
        <f>C5</f>
        <v>jan-set</v>
      </c>
      <c r="P5" s="466"/>
      <c r="Q5" s="177" t="s">
        <v>122</v>
      </c>
    </row>
    <row r="6" spans="1:20" ht="19.5" customHeight="1" x14ac:dyDescent="0.25">
      <c r="A6" s="460"/>
      <c r="B6" s="461"/>
      <c r="C6" s="187">
        <v>2020</v>
      </c>
      <c r="D6" s="185">
        <v>2021</v>
      </c>
      <c r="E6" s="183">
        <f>C6</f>
        <v>2020</v>
      </c>
      <c r="F6" s="185">
        <f>D6</f>
        <v>2021</v>
      </c>
      <c r="G6" s="177" t="s">
        <v>1</v>
      </c>
      <c r="I6" s="22">
        <f>C6</f>
        <v>2020</v>
      </c>
      <c r="J6" s="186">
        <f>D6</f>
        <v>2021</v>
      </c>
      <c r="K6" s="184">
        <f>E6</f>
        <v>2020</v>
      </c>
      <c r="L6" s="185">
        <f>D6</f>
        <v>2021</v>
      </c>
      <c r="M6" s="358">
        <v>1000</v>
      </c>
      <c r="O6" s="51">
        <f>C6</f>
        <v>2020</v>
      </c>
      <c r="P6" s="186">
        <f>D6</f>
        <v>2021</v>
      </c>
      <c r="Q6" s="177"/>
    </row>
    <row r="7" spans="1:20" ht="19.5" customHeight="1" x14ac:dyDescent="0.25">
      <c r="A7" s="29" t="s">
        <v>151</v>
      </c>
      <c r="B7" s="21"/>
      <c r="C7" s="285">
        <f>C8+C9</f>
        <v>1002021.1100000012</v>
      </c>
      <c r="D7" s="286">
        <f>D8+D9</f>
        <v>1087237.9200000018</v>
      </c>
      <c r="E7" s="296">
        <f t="shared" ref="E7" si="0">C7/$C$20</f>
        <v>0.43897092960054346</v>
      </c>
      <c r="F7" s="297">
        <f t="shared" ref="F7" si="1">D7/$D$20</f>
        <v>0.44642373048624712</v>
      </c>
      <c r="G7" s="68">
        <f>(D7-C7)/C7</f>
        <v>8.5044924851933046E-2</v>
      </c>
      <c r="I7" s="306">
        <f>I8+I9</f>
        <v>272916.29099999939</v>
      </c>
      <c r="J7" s="307">
        <f>J8+J9</f>
        <v>302471.96600000025</v>
      </c>
      <c r="K7" s="313">
        <f t="shared" ref="K7" si="2">I7/$I$20</f>
        <v>0.45553101298518317</v>
      </c>
      <c r="L7" s="314">
        <f t="shared" ref="L7" si="3">J7/$J$20</f>
        <v>0.4519061082871782</v>
      </c>
      <c r="M7" s="68">
        <f>(J7-I7)/I7</f>
        <v>0.10829575212130128</v>
      </c>
      <c r="O7" s="323">
        <f t="shared" ref="O7" si="4">(I7/C7)*10</f>
        <v>2.7236580973827893</v>
      </c>
      <c r="P7" s="324">
        <f t="shared" ref="P7" si="5">(J7/D7)*10</f>
        <v>2.7820218595760511</v>
      </c>
      <c r="Q7" s="68">
        <f>(P7-O7)/O7</f>
        <v>2.1428446635554051E-2</v>
      </c>
    </row>
    <row r="8" spans="1:20" ht="20.100000000000001" customHeight="1" x14ac:dyDescent="0.25">
      <c r="A8" s="14" t="s">
        <v>4</v>
      </c>
      <c r="B8" s="1"/>
      <c r="C8" s="267">
        <v>515996.00000000122</v>
      </c>
      <c r="D8" s="268">
        <v>555826.90000000095</v>
      </c>
      <c r="E8" s="294">
        <f t="shared" ref="E8:E19" si="6">C8/$C$20</f>
        <v>0.22605037112457871</v>
      </c>
      <c r="F8" s="295">
        <f t="shared" ref="F8:F19" si="7">D8/$D$20</f>
        <v>0.22822448853017033</v>
      </c>
      <c r="G8" s="67">
        <f>(D8-C8)/C8</f>
        <v>7.7192265056317558E-2</v>
      </c>
      <c r="I8" s="304">
        <v>155119.59999999957</v>
      </c>
      <c r="J8" s="305">
        <v>172297.83700000032</v>
      </c>
      <c r="K8" s="311">
        <f t="shared" ref="K8:K19" si="8">I8/$I$20</f>
        <v>0.25891377998338833</v>
      </c>
      <c r="L8" s="312">
        <f t="shared" ref="L8:L19" si="9">J8/$J$20</f>
        <v>0.25742036862010764</v>
      </c>
      <c r="M8" s="67">
        <f>(J8-I8)/I8</f>
        <v>0.11074188561600724</v>
      </c>
      <c r="O8" s="321">
        <f t="shared" ref="O8:O20" si="10">(I8/C8)*10</f>
        <v>3.0062171024581428</v>
      </c>
      <c r="P8" s="322">
        <f t="shared" ref="P8:P20" si="11">(J8/D8)*10</f>
        <v>3.099847038709354</v>
      </c>
      <c r="Q8" s="67">
        <f>(P8-O8)/O8</f>
        <v>3.1145433965714342E-2</v>
      </c>
      <c r="R8" s="146"/>
      <c r="S8" s="146"/>
      <c r="T8" s="406"/>
    </row>
    <row r="9" spans="1:20" ht="20.100000000000001" customHeight="1" x14ac:dyDescent="0.25">
      <c r="A9" s="14" t="s">
        <v>5</v>
      </c>
      <c r="B9" s="1"/>
      <c r="C9" s="267">
        <v>486025.10999999993</v>
      </c>
      <c r="D9" s="268">
        <v>531411.02000000083</v>
      </c>
      <c r="E9" s="294">
        <f t="shared" si="6"/>
        <v>0.21292055847596475</v>
      </c>
      <c r="F9" s="295">
        <f t="shared" si="7"/>
        <v>0.21819924195607679</v>
      </c>
      <c r="G9" s="67">
        <f>(D9-C9)/C9</f>
        <v>9.3381821363099762E-2</v>
      </c>
      <c r="I9" s="304">
        <v>117796.6909999998</v>
      </c>
      <c r="J9" s="305">
        <v>130174.1289999999</v>
      </c>
      <c r="K9" s="311">
        <f t="shared" si="8"/>
        <v>0.19661723300179482</v>
      </c>
      <c r="L9" s="312">
        <f t="shared" si="9"/>
        <v>0.19448573966707053</v>
      </c>
      <c r="M9" s="67">
        <f>(J9-I9)/I9</f>
        <v>0.10507458142436375</v>
      </c>
      <c r="O9" s="321">
        <f t="shared" si="10"/>
        <v>2.4236750031289498</v>
      </c>
      <c r="P9" s="322">
        <f t="shared" si="11"/>
        <v>2.449594082561549</v>
      </c>
      <c r="Q9" s="67">
        <f t="shared" ref="Q9:Q20" si="12">(P9-O9)/O9</f>
        <v>1.069412334538988E-2</v>
      </c>
      <c r="R9" s="146"/>
      <c r="S9" s="146"/>
      <c r="T9" s="406"/>
    </row>
    <row r="10" spans="1:20" ht="20.100000000000001" customHeight="1" x14ac:dyDescent="0.25">
      <c r="A10" s="29" t="s">
        <v>41</v>
      </c>
      <c r="B10" s="21"/>
      <c r="C10" s="285">
        <f>C11+C12</f>
        <v>813010.15000000049</v>
      </c>
      <c r="D10" s="286">
        <f>D11+D12</f>
        <v>833868.6800000004</v>
      </c>
      <c r="E10" s="296">
        <f t="shared" si="6"/>
        <v>0.35616796668103839</v>
      </c>
      <c r="F10" s="297">
        <f t="shared" si="7"/>
        <v>0.34238942554656504</v>
      </c>
      <c r="G10" s="68">
        <f>(D10-C10)/C10</f>
        <v>2.5655928157846366E-2</v>
      </c>
      <c r="I10" s="306">
        <f>I11+I12</f>
        <v>111251.4069999998</v>
      </c>
      <c r="J10" s="307">
        <f>J11+J12</f>
        <v>112099.51100000023</v>
      </c>
      <c r="K10" s="313">
        <f t="shared" si="8"/>
        <v>0.18569234522807185</v>
      </c>
      <c r="L10" s="314">
        <f t="shared" si="9"/>
        <v>0.16748148407547225</v>
      </c>
      <c r="M10" s="68">
        <f>(J10-I10)/I10</f>
        <v>7.6233103281150424E-3</v>
      </c>
      <c r="O10" s="323">
        <f t="shared" si="10"/>
        <v>1.3683889063377588</v>
      </c>
      <c r="P10" s="324">
        <f t="shared" si="11"/>
        <v>1.3443305125694394</v>
      </c>
      <c r="Q10" s="68">
        <f t="shared" si="12"/>
        <v>-1.7581546924921573E-2</v>
      </c>
      <c r="T10" s="406"/>
    </row>
    <row r="11" spans="1:20" ht="20.100000000000001" customHeight="1" x14ac:dyDescent="0.25">
      <c r="A11" s="14"/>
      <c r="B11" s="1" t="s">
        <v>6</v>
      </c>
      <c r="C11" s="267">
        <v>768355.37000000046</v>
      </c>
      <c r="D11" s="268">
        <v>792743.11000000045</v>
      </c>
      <c r="E11" s="294">
        <f t="shared" si="6"/>
        <v>0.33660535458426555</v>
      </c>
      <c r="F11" s="295">
        <f t="shared" si="7"/>
        <v>0.32550312123354658</v>
      </c>
      <c r="G11" s="67">
        <f t="shared" ref="G11:G19" si="13">(D11-C11)/C11</f>
        <v>3.1740182931239196E-2</v>
      </c>
      <c r="I11" s="304">
        <v>103498.0649999998</v>
      </c>
      <c r="J11" s="305">
        <v>104702.96000000024</v>
      </c>
      <c r="K11" s="311">
        <f t="shared" si="8"/>
        <v>0.17275105937687077</v>
      </c>
      <c r="L11" s="312">
        <f t="shared" si="9"/>
        <v>0.15643071920175292</v>
      </c>
      <c r="M11" s="67">
        <f t="shared" ref="M11:M19" si="14">(J11-I11)/I11</f>
        <v>1.1641715234004065E-2</v>
      </c>
      <c r="O11" s="321">
        <f t="shared" si="10"/>
        <v>1.3470077654302037</v>
      </c>
      <c r="P11" s="322">
        <f t="shared" si="11"/>
        <v>1.3207678336050146</v>
      </c>
      <c r="Q11" s="67">
        <f t="shared" si="12"/>
        <v>-1.9480163736701767E-2</v>
      </c>
    </row>
    <row r="12" spans="1:20" ht="20.100000000000001" customHeight="1" x14ac:dyDescent="0.25">
      <c r="A12" s="14"/>
      <c r="B12" s="1" t="s">
        <v>42</v>
      </c>
      <c r="C12" s="267">
        <v>44654.780000000006</v>
      </c>
      <c r="D12" s="268">
        <v>41125.569999999992</v>
      </c>
      <c r="E12" s="298">
        <f t="shared" si="6"/>
        <v>1.9562612096772826E-2</v>
      </c>
      <c r="F12" s="299">
        <f t="shared" si="7"/>
        <v>1.6886304313018494E-2</v>
      </c>
      <c r="G12" s="67">
        <f t="shared" si="13"/>
        <v>-7.9033196446159026E-2</v>
      </c>
      <c r="I12" s="304">
        <v>7753.3420000000033</v>
      </c>
      <c r="J12" s="305">
        <v>7396.5509999999913</v>
      </c>
      <c r="K12" s="315">
        <f t="shared" si="8"/>
        <v>1.2941285851201075E-2</v>
      </c>
      <c r="L12" s="316">
        <f t="shared" si="9"/>
        <v>1.1050764873719336E-2</v>
      </c>
      <c r="M12" s="67">
        <f t="shared" si="14"/>
        <v>-4.6017704365422268E-2</v>
      </c>
      <c r="O12" s="321">
        <f t="shared" si="10"/>
        <v>1.7362848949205443</v>
      </c>
      <c r="P12" s="322">
        <f t="shared" si="11"/>
        <v>1.798528506717352</v>
      </c>
      <c r="Q12" s="67">
        <f t="shared" si="12"/>
        <v>3.584873195574053E-2</v>
      </c>
    </row>
    <row r="13" spans="1:20" ht="20.100000000000001" customHeight="1" x14ac:dyDescent="0.25">
      <c r="A13" s="29" t="s">
        <v>40</v>
      </c>
      <c r="B13" s="21"/>
      <c r="C13" s="285">
        <f>SUM(C14:C16)</f>
        <v>427241.51000000007</v>
      </c>
      <c r="D13" s="286">
        <f>SUM(D14:D16)</f>
        <v>470270.67999999982</v>
      </c>
      <c r="E13" s="296">
        <f t="shared" si="6"/>
        <v>0.18716831505539808</v>
      </c>
      <c r="F13" s="297">
        <f t="shared" si="7"/>
        <v>0.19309480238134422</v>
      </c>
      <c r="G13" s="68">
        <f t="shared" si="13"/>
        <v>0.10071392641599769</v>
      </c>
      <c r="I13" s="306">
        <f>SUM(I14:I16)</f>
        <v>202365.90800000023</v>
      </c>
      <c r="J13" s="307">
        <f>SUM(J14:J16)</f>
        <v>240711.02100000007</v>
      </c>
      <c r="K13" s="313">
        <f t="shared" si="8"/>
        <v>0.3377737060954954</v>
      </c>
      <c r="L13" s="314">
        <f t="shared" si="9"/>
        <v>0.35963260384251006</v>
      </c>
      <c r="M13" s="68">
        <f t="shared" si="14"/>
        <v>0.18948405578275465</v>
      </c>
      <c r="O13" s="323">
        <f t="shared" si="10"/>
        <v>4.7365694405489815</v>
      </c>
      <c r="P13" s="324">
        <f t="shared" si="11"/>
        <v>5.1185632283092826</v>
      </c>
      <c r="Q13" s="68">
        <f t="shared" si="12"/>
        <v>8.0647775263277224E-2</v>
      </c>
    </row>
    <row r="14" spans="1:20" ht="20.100000000000001" customHeight="1" x14ac:dyDescent="0.25">
      <c r="A14" s="14"/>
      <c r="B14" s="5" t="s">
        <v>7</v>
      </c>
      <c r="C14" s="287">
        <v>394354.58000000007</v>
      </c>
      <c r="D14" s="288">
        <v>443658.95999999985</v>
      </c>
      <c r="E14" s="294">
        <f t="shared" si="6"/>
        <v>0.17276102753447153</v>
      </c>
      <c r="F14" s="295">
        <f t="shared" si="7"/>
        <v>0.18216793614671598</v>
      </c>
      <c r="G14" s="67">
        <f t="shared" si="13"/>
        <v>0.12502550369771226</v>
      </c>
      <c r="I14" s="287">
        <v>190327.99200000023</v>
      </c>
      <c r="J14" s="288">
        <v>226651.64400000006</v>
      </c>
      <c r="K14" s="311">
        <f t="shared" si="8"/>
        <v>0.31768093680855475</v>
      </c>
      <c r="L14" s="312">
        <f t="shared" si="9"/>
        <v>0.33862729075834719</v>
      </c>
      <c r="M14" s="67">
        <f t="shared" si="14"/>
        <v>0.19084766049546609</v>
      </c>
      <c r="O14" s="321">
        <f t="shared" si="10"/>
        <v>4.8263162557919372</v>
      </c>
      <c r="P14" s="322">
        <f t="shared" si="11"/>
        <v>5.1086907835694362</v>
      </c>
      <c r="Q14" s="67">
        <f t="shared" si="12"/>
        <v>5.8507257463418103E-2</v>
      </c>
    </row>
    <row r="15" spans="1:20" ht="20.100000000000001" customHeight="1" x14ac:dyDescent="0.25">
      <c r="A15" s="14"/>
      <c r="B15" s="5" t="s">
        <v>8</v>
      </c>
      <c r="C15" s="287">
        <v>15706.690000000015</v>
      </c>
      <c r="D15" s="288">
        <v>17643.680000000018</v>
      </c>
      <c r="E15" s="294">
        <f t="shared" si="6"/>
        <v>6.8808733083952278E-3</v>
      </c>
      <c r="F15" s="295">
        <f t="shared" si="7"/>
        <v>7.2445573321298284E-3</v>
      </c>
      <c r="G15" s="67">
        <f t="shared" si="13"/>
        <v>0.12332260966505365</v>
      </c>
      <c r="I15" s="287">
        <v>9152.9229999999989</v>
      </c>
      <c r="J15" s="288">
        <v>11582.145000000006</v>
      </c>
      <c r="K15" s="311">
        <f t="shared" si="8"/>
        <v>1.5277359481502665E-2</v>
      </c>
      <c r="L15" s="312">
        <f t="shared" si="9"/>
        <v>1.7304222079767215E-2</v>
      </c>
      <c r="M15" s="67">
        <f t="shared" si="14"/>
        <v>0.26540395893202723</v>
      </c>
      <c r="O15" s="321">
        <f t="shared" si="10"/>
        <v>5.8274041188818204</v>
      </c>
      <c r="P15" s="322">
        <f t="shared" si="11"/>
        <v>6.5644723776445693</v>
      </c>
      <c r="Q15" s="67">
        <f t="shared" si="12"/>
        <v>0.12648312073887535</v>
      </c>
    </row>
    <row r="16" spans="1:20" ht="20.100000000000001" customHeight="1" x14ac:dyDescent="0.25">
      <c r="A16" s="38"/>
      <c r="B16" s="39" t="s">
        <v>9</v>
      </c>
      <c r="C16" s="289">
        <v>17180.240000000013</v>
      </c>
      <c r="D16" s="290">
        <v>8968.0400000000081</v>
      </c>
      <c r="E16" s="298">
        <f t="shared" si="6"/>
        <v>7.5264142125313479E-3</v>
      </c>
      <c r="F16" s="299">
        <f t="shared" si="7"/>
        <v>3.6823089024984345E-3</v>
      </c>
      <c r="G16" s="67">
        <f t="shared" si="13"/>
        <v>-0.4780026355859987</v>
      </c>
      <c r="I16" s="289">
        <v>2884.9930000000013</v>
      </c>
      <c r="J16" s="290">
        <v>2477.2319999999995</v>
      </c>
      <c r="K16" s="315">
        <f t="shared" si="8"/>
        <v>4.8154098054379833E-3</v>
      </c>
      <c r="L16" s="316">
        <f t="shared" si="9"/>
        <v>3.7010910043956333E-3</v>
      </c>
      <c r="M16" s="67">
        <f t="shared" si="14"/>
        <v>-0.14133864449584507</v>
      </c>
      <c r="O16" s="321">
        <f t="shared" si="10"/>
        <v>1.6792506973127264</v>
      </c>
      <c r="P16" s="322">
        <f t="shared" si="11"/>
        <v>2.7622891958555016</v>
      </c>
      <c r="Q16" s="67">
        <f t="shared" si="12"/>
        <v>0.64495343088196511</v>
      </c>
    </row>
    <row r="17" spans="1:17" ht="20.100000000000001" customHeight="1" x14ac:dyDescent="0.25">
      <c r="A17" s="14" t="s">
        <v>43</v>
      </c>
      <c r="B17" s="5"/>
      <c r="C17" s="267">
        <v>1787.8499999999995</v>
      </c>
      <c r="D17" s="268">
        <v>2749.9600000000005</v>
      </c>
      <c r="E17" s="294">
        <f t="shared" si="6"/>
        <v>7.8323118011588641E-4</v>
      </c>
      <c r="F17" s="295">
        <f t="shared" si="7"/>
        <v>1.1291432898955164E-3</v>
      </c>
      <c r="G17" s="69">
        <f t="shared" si="13"/>
        <v>0.53813798696758752</v>
      </c>
      <c r="I17" s="287">
        <v>533.83600000000001</v>
      </c>
      <c r="J17" s="288">
        <v>1399.4940000000006</v>
      </c>
      <c r="K17" s="311">
        <f t="shared" si="8"/>
        <v>8.9103824823692475E-4</v>
      </c>
      <c r="L17" s="312">
        <f t="shared" si="9"/>
        <v>2.0909041438612395E-3</v>
      </c>
      <c r="M17" s="69">
        <f t="shared" si="14"/>
        <v>1.6215804104631395</v>
      </c>
      <c r="O17" s="325">
        <f t="shared" si="10"/>
        <v>2.9859104511004846</v>
      </c>
      <c r="P17" s="326">
        <f t="shared" si="11"/>
        <v>5.0891431148089437</v>
      </c>
      <c r="Q17" s="69">
        <f t="shared" si="12"/>
        <v>0.70438571355456869</v>
      </c>
    </row>
    <row r="18" spans="1:17" ht="20.100000000000001" customHeight="1" x14ac:dyDescent="0.25">
      <c r="A18" s="14" t="s">
        <v>10</v>
      </c>
      <c r="B18" s="1"/>
      <c r="C18" s="267">
        <v>15527.720000000034</v>
      </c>
      <c r="D18" s="268">
        <v>13431.670000000011</v>
      </c>
      <c r="E18" s="294">
        <f t="shared" si="6"/>
        <v>6.8024691445641872E-3</v>
      </c>
      <c r="F18" s="295">
        <f t="shared" si="7"/>
        <v>5.5150911477224842E-3</v>
      </c>
      <c r="G18" s="67">
        <f t="shared" si="13"/>
        <v>-0.13498762213641272</v>
      </c>
      <c r="I18" s="304">
        <v>7145.1179999999904</v>
      </c>
      <c r="J18" s="305">
        <v>7125.9410000000025</v>
      </c>
      <c r="K18" s="311">
        <f t="shared" si="8"/>
        <v>1.1926084839100605E-2</v>
      </c>
      <c r="L18" s="312">
        <f t="shared" si="9"/>
        <v>1.064646191109837E-2</v>
      </c>
      <c r="M18" s="67">
        <f t="shared" si="14"/>
        <v>-2.6839304823220388E-3</v>
      </c>
      <c r="O18" s="321">
        <f t="shared" si="10"/>
        <v>4.6015242418075379</v>
      </c>
      <c r="P18" s="322">
        <f t="shared" si="11"/>
        <v>5.3053276323792922</v>
      </c>
      <c r="Q18" s="67">
        <f t="shared" si="12"/>
        <v>0.15295005602215217</v>
      </c>
    </row>
    <row r="19" spans="1:17" ht="20.100000000000001" customHeight="1" thickBot="1" x14ac:dyDescent="0.3">
      <c r="A19" s="14" t="s">
        <v>11</v>
      </c>
      <c r="B19" s="16"/>
      <c r="C19" s="291">
        <v>23071.040000000015</v>
      </c>
      <c r="D19" s="292">
        <v>27880.440000000017</v>
      </c>
      <c r="E19" s="300">
        <f t="shared" si="6"/>
        <v>1.0107088338339815E-2</v>
      </c>
      <c r="F19" s="301">
        <f t="shared" si="7"/>
        <v>1.1447807148225636E-2</v>
      </c>
      <c r="G19" s="70">
        <f t="shared" si="13"/>
        <v>0.2084604768575668</v>
      </c>
      <c r="I19" s="308">
        <v>4904.2580000000007</v>
      </c>
      <c r="J19" s="309">
        <v>5516.8680000000013</v>
      </c>
      <c r="K19" s="317">
        <f t="shared" si="8"/>
        <v>8.1858126039119211E-3</v>
      </c>
      <c r="L19" s="318">
        <f t="shared" si="9"/>
        <v>8.24243773987989E-3</v>
      </c>
      <c r="M19" s="70">
        <f t="shared" si="14"/>
        <v>0.12491390134858331</v>
      </c>
      <c r="O19" s="327">
        <f t="shared" si="10"/>
        <v>2.1257203836498038</v>
      </c>
      <c r="P19" s="328">
        <f t="shared" si="11"/>
        <v>1.9787593022204808</v>
      </c>
      <c r="Q19" s="70">
        <f t="shared" si="12"/>
        <v>-6.9134719015581339E-2</v>
      </c>
    </row>
    <row r="20" spans="1:17" ht="26.25" customHeight="1" thickBot="1" x14ac:dyDescent="0.3">
      <c r="A20" s="18" t="s">
        <v>12</v>
      </c>
      <c r="B20" s="60"/>
      <c r="C20" s="293">
        <f>C8+C9+C10+C13+C17+C18+C19</f>
        <v>2282659.3800000022</v>
      </c>
      <c r="D20" s="199">
        <f>D8+D9+D10+D13+D17+D18+D19</f>
        <v>2435439.350000002</v>
      </c>
      <c r="E20" s="302">
        <f>E8+E9+E10+E13+E17+E18+E19</f>
        <v>0.99999999999999989</v>
      </c>
      <c r="F20" s="303">
        <f>F8+F9+F10+F13+F17+F18+F19</f>
        <v>1.0000000000000002</v>
      </c>
      <c r="G20" s="70">
        <f>(D20-C20)/C20</f>
        <v>6.6930691166020392E-2</v>
      </c>
      <c r="H20" s="2"/>
      <c r="I20" s="293">
        <f>I8+I9+I10+I13+I17+I18+I19</f>
        <v>599116.8179999995</v>
      </c>
      <c r="J20" s="310">
        <f>J8+J9+J10+J13+J17+J18+J19</f>
        <v>669324.80100000056</v>
      </c>
      <c r="K20" s="319">
        <f>K8+K9+K10+K13+K17+K18+K19</f>
        <v>0.99999999999999989</v>
      </c>
      <c r="L20" s="320">
        <f>L8+L9+L10+L13+L17+L18+L19</f>
        <v>1</v>
      </c>
      <c r="M20" s="70">
        <f>(J20-I20)/I20</f>
        <v>0.11718579898052722</v>
      </c>
      <c r="N20" s="2"/>
      <c r="O20" s="329">
        <f t="shared" si="10"/>
        <v>2.6246439711911767</v>
      </c>
      <c r="P20" s="330">
        <f t="shared" si="11"/>
        <v>2.7482712759814776</v>
      </c>
      <c r="Q20" s="70">
        <f t="shared" si="12"/>
        <v>4.7102504624348548E-2</v>
      </c>
    </row>
    <row r="22" spans="1:17" x14ac:dyDescent="0.25">
      <c r="A22" s="2"/>
    </row>
    <row r="23" spans="1:17" ht="8.25" customHeight="1" thickBot="1" x14ac:dyDescent="0.3"/>
    <row r="24" spans="1:17" ht="15" customHeight="1" x14ac:dyDescent="0.25">
      <c r="A24" s="440" t="s">
        <v>2</v>
      </c>
      <c r="B24" s="459"/>
      <c r="C24" s="462" t="s">
        <v>1</v>
      </c>
      <c r="D24" s="463"/>
      <c r="E24" s="458" t="s">
        <v>117</v>
      </c>
      <c r="F24" s="458"/>
      <c r="G24" s="176" t="s">
        <v>0</v>
      </c>
      <c r="I24" s="464">
        <v>1000</v>
      </c>
      <c r="J24" s="463"/>
      <c r="K24" s="458" t="s">
        <v>117</v>
      </c>
      <c r="L24" s="458"/>
      <c r="M24" s="176" t="s">
        <v>0</v>
      </c>
      <c r="O24" s="470" t="s">
        <v>22</v>
      </c>
      <c r="P24" s="458"/>
      <c r="Q24" s="176" t="s">
        <v>0</v>
      </c>
    </row>
    <row r="25" spans="1:17" ht="15" customHeight="1" x14ac:dyDescent="0.25">
      <c r="A25" s="460"/>
      <c r="B25" s="461"/>
      <c r="C25" s="465" t="str">
        <f>C5</f>
        <v>jan-set</v>
      </c>
      <c r="D25" s="466"/>
      <c r="E25" s="467" t="str">
        <f>C5</f>
        <v>jan-set</v>
      </c>
      <c r="F25" s="467"/>
      <c r="G25" s="177" t="str">
        <f>G5</f>
        <v>2021 /2020</v>
      </c>
      <c r="I25" s="468" t="str">
        <f>C5</f>
        <v>jan-set</v>
      </c>
      <c r="J25" s="466"/>
      <c r="K25" s="454" t="str">
        <f>C5</f>
        <v>jan-set</v>
      </c>
      <c r="L25" s="455"/>
      <c r="M25" s="177" t="str">
        <f>G5</f>
        <v>2021 /2020</v>
      </c>
      <c r="O25" s="468" t="str">
        <f>C5</f>
        <v>jan-set</v>
      </c>
      <c r="P25" s="466"/>
      <c r="Q25" s="177" t="str">
        <f>G5</f>
        <v>2021 /2020</v>
      </c>
    </row>
    <row r="26" spans="1:17" ht="19.5" customHeight="1" x14ac:dyDescent="0.25">
      <c r="A26" s="460"/>
      <c r="B26" s="461"/>
      <c r="C26" s="187">
        <f>C6</f>
        <v>2020</v>
      </c>
      <c r="D26" s="185">
        <f>D6</f>
        <v>2021</v>
      </c>
      <c r="E26" s="183">
        <f>C6</f>
        <v>2020</v>
      </c>
      <c r="F26" s="185">
        <f>D6</f>
        <v>2021</v>
      </c>
      <c r="G26" s="177" t="s">
        <v>1</v>
      </c>
      <c r="I26" s="182">
        <f>C6</f>
        <v>2020</v>
      </c>
      <c r="J26" s="186">
        <f>D6</f>
        <v>2021</v>
      </c>
      <c r="K26" s="184">
        <f>C6</f>
        <v>2020</v>
      </c>
      <c r="L26" s="185">
        <f>D6</f>
        <v>2021</v>
      </c>
      <c r="M26" s="358">
        <v>1000</v>
      </c>
      <c r="O26" s="182">
        <f>C6</f>
        <v>2020</v>
      </c>
      <c r="P26" s="186">
        <f>D6</f>
        <v>2021</v>
      </c>
      <c r="Q26" s="177"/>
    </row>
    <row r="27" spans="1:17" ht="19.5" customHeight="1" x14ac:dyDescent="0.25">
      <c r="A27" s="29" t="s">
        <v>151</v>
      </c>
      <c r="B27" s="21"/>
      <c r="C27" s="285">
        <f>C28+C29</f>
        <v>378527.0199999999</v>
      </c>
      <c r="D27" s="286">
        <f>D28+D29</f>
        <v>417000.01999999973</v>
      </c>
      <c r="E27" s="296">
        <f>C27/$C$40</f>
        <v>0.36520894538851684</v>
      </c>
      <c r="F27" s="297">
        <f>D27/$D$40</f>
        <v>0.37563725686519372</v>
      </c>
      <c r="G27" s="68">
        <f>(D27-C27)/C27</f>
        <v>0.101638715249442</v>
      </c>
      <c r="I27" s="285">
        <f>I28+I29</f>
        <v>91601.994000000079</v>
      </c>
      <c r="J27" s="286">
        <f>J28+J29</f>
        <v>102910.79299999998</v>
      </c>
      <c r="K27" s="296">
        <f>I27/$I$40</f>
        <v>0.3299536584411229</v>
      </c>
      <c r="L27" s="297">
        <f>J27/$J$40</f>
        <v>0.33498370644450726</v>
      </c>
      <c r="M27" s="68">
        <f>(J27-I27)/I27</f>
        <v>0.1234558169115826</v>
      </c>
      <c r="O27" s="323">
        <f t="shared" ref="O27" si="15">(I27/C27)*10</f>
        <v>2.4199591881181983</v>
      </c>
      <c r="P27" s="324">
        <f t="shared" ref="P27" si="16">(J27/D27)*10</f>
        <v>2.4678846058568547</v>
      </c>
      <c r="Q27" s="68">
        <f>(P27-O27)/O27</f>
        <v>1.9804225614203003E-2</v>
      </c>
    </row>
    <row r="28" spans="1:17" ht="20.100000000000001" customHeight="1" x14ac:dyDescent="0.25">
      <c r="A28" s="14" t="s">
        <v>4</v>
      </c>
      <c r="B28" s="1"/>
      <c r="C28" s="304">
        <v>214407.43999999983</v>
      </c>
      <c r="D28" s="305">
        <v>241172.90999999963</v>
      </c>
      <c r="E28" s="294">
        <f>C28/$C$40</f>
        <v>0.20686373999365135</v>
      </c>
      <c r="F28" s="295">
        <f>D28/$D$40</f>
        <v>0.21725066186470726</v>
      </c>
      <c r="G28" s="67">
        <f>(D28-C28)/C28</f>
        <v>0.12483461394809722</v>
      </c>
      <c r="I28" s="304">
        <v>54125.071000000076</v>
      </c>
      <c r="J28" s="305">
        <v>61172.294999999947</v>
      </c>
      <c r="K28" s="294">
        <f>I28/$I$40</f>
        <v>0.19496044147069042</v>
      </c>
      <c r="L28" s="295">
        <f>J28/$J$40</f>
        <v>0.19912121472834035</v>
      </c>
      <c r="M28" s="67">
        <f>(J28-I28)/I28</f>
        <v>0.13020258208991284</v>
      </c>
      <c r="O28" s="321">
        <f t="shared" ref="O28:O40" si="17">(I28/C28)*10</f>
        <v>2.5244026513259108</v>
      </c>
      <c r="P28" s="322">
        <f t="shared" ref="P28:P40" si="18">(J28/D28)*10</f>
        <v>2.5364496783656194</v>
      </c>
      <c r="Q28" s="67">
        <f>(P28-O28)/O28</f>
        <v>4.7722288016854453E-3</v>
      </c>
    </row>
    <row r="29" spans="1:17" ht="20.100000000000001" customHeight="1" x14ac:dyDescent="0.25">
      <c r="A29" s="14" t="s">
        <v>5</v>
      </c>
      <c r="B29" s="1"/>
      <c r="C29" s="304">
        <v>164119.58000000005</v>
      </c>
      <c r="D29" s="305">
        <v>175827.1100000001</v>
      </c>
      <c r="E29" s="294">
        <f>C29/$C$40</f>
        <v>0.15834520539486549</v>
      </c>
      <c r="F29" s="295">
        <f>D29/$D$40</f>
        <v>0.15838659500048646</v>
      </c>
      <c r="G29" s="67">
        <f t="shared" ref="G29:G40" si="19">(D29-C29)/C29</f>
        <v>7.1335364129009191E-2</v>
      </c>
      <c r="I29" s="304">
        <v>37476.923000000003</v>
      </c>
      <c r="J29" s="305">
        <v>41738.498000000021</v>
      </c>
      <c r="K29" s="294">
        <f t="shared" ref="K29:K39" si="20">I29/$I$40</f>
        <v>0.13499321697043246</v>
      </c>
      <c r="L29" s="295">
        <f t="shared" ref="L29:L39" si="21">J29/$J$40</f>
        <v>0.13586249171616688</v>
      </c>
      <c r="M29" s="67">
        <f t="shared" ref="M29:M40" si="22">(J29-I29)/I29</f>
        <v>0.11371197683438469</v>
      </c>
      <c r="O29" s="321">
        <f t="shared" si="17"/>
        <v>2.2835132163998955</v>
      </c>
      <c r="P29" s="322">
        <f t="shared" si="18"/>
        <v>2.3738374588537567</v>
      </c>
      <c r="Q29" s="67">
        <f t="shared" ref="Q29:Q38" si="23">(P29-O29)/O29</f>
        <v>3.9554946214089892E-2</v>
      </c>
    </row>
    <row r="30" spans="1:17" ht="20.100000000000001" customHeight="1" x14ac:dyDescent="0.25">
      <c r="A30" s="29" t="s">
        <v>41</v>
      </c>
      <c r="B30" s="21"/>
      <c r="C30" s="285">
        <f>C31+C32</f>
        <v>314563.16000000021</v>
      </c>
      <c r="D30" s="286">
        <f>D31+D32</f>
        <v>323526.13000000006</v>
      </c>
      <c r="E30" s="296">
        <f>C30/$C$40</f>
        <v>0.30349558644896579</v>
      </c>
      <c r="F30" s="297">
        <f>D30/$D$40</f>
        <v>0.29143516107604062</v>
      </c>
      <c r="G30" s="68">
        <f>(D30-C30)/C30</f>
        <v>2.8493387464698185E-2</v>
      </c>
      <c r="I30" s="285">
        <f>I31+I32</f>
        <v>50023.817999999941</v>
      </c>
      <c r="J30" s="286">
        <f>J31+J32</f>
        <v>49320.560000000005</v>
      </c>
      <c r="K30" s="296">
        <f t="shared" si="20"/>
        <v>0.18018758148750411</v>
      </c>
      <c r="L30" s="297">
        <f t="shared" si="21"/>
        <v>0.1605427721533417</v>
      </c>
      <c r="M30" s="68">
        <f t="shared" si="22"/>
        <v>-1.4058463110511416E-2</v>
      </c>
      <c r="O30" s="323">
        <f t="shared" si="17"/>
        <v>1.5902630810295748</v>
      </c>
      <c r="P30" s="324">
        <f t="shared" si="18"/>
        <v>1.5244691363878395</v>
      </c>
      <c r="Q30" s="68">
        <f t="shared" si="23"/>
        <v>-4.1372993831397177E-2</v>
      </c>
    </row>
    <row r="31" spans="1:17" ht="20.100000000000001" customHeight="1" x14ac:dyDescent="0.25">
      <c r="A31" s="14"/>
      <c r="B31" s="1" t="s">
        <v>6</v>
      </c>
      <c r="C31" s="287">
        <v>287859.2200000002</v>
      </c>
      <c r="D31" s="288">
        <v>302910.86000000004</v>
      </c>
      <c r="E31" s="294">
        <f t="shared" ref="E31:E38" si="24">C31/$C$40</f>
        <v>0.27773119645873934</v>
      </c>
      <c r="F31" s="295">
        <f t="shared" ref="F31:F38" si="25">D31/$D$40</f>
        <v>0.27286474596590388</v>
      </c>
      <c r="G31" s="67">
        <f>(D31-C31)/C31</f>
        <v>5.2288198376969929E-2</v>
      </c>
      <c r="I31" s="287">
        <v>45848.442999999934</v>
      </c>
      <c r="J31" s="288">
        <v>45969.103000000003</v>
      </c>
      <c r="K31" s="294">
        <f>I31/$I$40</f>
        <v>0.16514773140941949</v>
      </c>
      <c r="L31" s="295">
        <f>J31/$J$40</f>
        <v>0.14963348406876353</v>
      </c>
      <c r="M31" s="67">
        <f>(J31-I31)/I31</f>
        <v>2.6317142329144996E-3</v>
      </c>
      <c r="O31" s="321">
        <f t="shared" si="17"/>
        <v>1.5927383878827954</v>
      </c>
      <c r="P31" s="322">
        <f t="shared" si="18"/>
        <v>1.5175785708046254</v>
      </c>
      <c r="Q31" s="67">
        <f t="shared" si="23"/>
        <v>-4.7189053550771048E-2</v>
      </c>
    </row>
    <row r="32" spans="1:17" ht="20.100000000000001" customHeight="1" x14ac:dyDescent="0.25">
      <c r="A32" s="14"/>
      <c r="B32" s="1" t="s">
        <v>42</v>
      </c>
      <c r="C32" s="287">
        <v>26703.940000000017</v>
      </c>
      <c r="D32" s="288">
        <v>20615.270000000008</v>
      </c>
      <c r="E32" s="298">
        <f t="shared" si="24"/>
        <v>2.5764389990226431E-2</v>
      </c>
      <c r="F32" s="299">
        <f t="shared" si="25"/>
        <v>1.8570415110136757E-2</v>
      </c>
      <c r="G32" s="67">
        <f>(D32-C32)/C32</f>
        <v>-0.2280064290138461</v>
      </c>
      <c r="I32" s="287">
        <v>4175.3750000000036</v>
      </c>
      <c r="J32" s="288">
        <v>3351.4570000000008</v>
      </c>
      <c r="K32" s="298">
        <f>I32/$I$40</f>
        <v>1.5039850078084583E-2</v>
      </c>
      <c r="L32" s="299">
        <f>J32/$J$40</f>
        <v>1.090928808457816E-2</v>
      </c>
      <c r="M32" s="67">
        <f>(J32-I32)/I32</f>
        <v>-0.19732790467922093</v>
      </c>
      <c r="O32" s="321">
        <f t="shared" si="17"/>
        <v>1.563580130872074</v>
      </c>
      <c r="P32" s="322">
        <f t="shared" si="18"/>
        <v>1.6257157922258594</v>
      </c>
      <c r="Q32" s="67">
        <f t="shared" si="23"/>
        <v>3.9739352097758932E-2</v>
      </c>
    </row>
    <row r="33" spans="1:17" ht="20.100000000000001" customHeight="1" x14ac:dyDescent="0.25">
      <c r="A33" s="29" t="s">
        <v>40</v>
      </c>
      <c r="B33" s="21"/>
      <c r="C33" s="285">
        <f>SUM(C34:C36)</f>
        <v>319871.99</v>
      </c>
      <c r="D33" s="286">
        <f>SUM(D34:D36)</f>
        <v>343788.4</v>
      </c>
      <c r="E33" s="296">
        <f t="shared" si="24"/>
        <v>0.30861763085558924</v>
      </c>
      <c r="F33" s="297">
        <f t="shared" si="25"/>
        <v>0.30968759070580876</v>
      </c>
      <c r="G33" s="68">
        <f t="shared" si="19"/>
        <v>7.4768691062946882E-2</v>
      </c>
      <c r="I33" s="285">
        <f>SUM(I34:I36)</f>
        <v>128871.38599999997</v>
      </c>
      <c r="J33" s="286">
        <f>SUM(J34:J36)</f>
        <v>147401.05300000001</v>
      </c>
      <c r="K33" s="296">
        <f t="shared" si="20"/>
        <v>0.46419934132741758</v>
      </c>
      <c r="L33" s="297">
        <f t="shared" si="21"/>
        <v>0.47980342613590854</v>
      </c>
      <c r="M33" s="68">
        <f t="shared" si="22"/>
        <v>0.14378418340282342</v>
      </c>
      <c r="O33" s="323">
        <f t="shared" si="17"/>
        <v>4.0288424753914835</v>
      </c>
      <c r="P33" s="324">
        <f t="shared" si="18"/>
        <v>4.2875516742275197</v>
      </c>
      <c r="Q33" s="68">
        <f t="shared" si="23"/>
        <v>6.4214275047052405E-2</v>
      </c>
    </row>
    <row r="34" spans="1:17" ht="20.100000000000001" customHeight="1" x14ac:dyDescent="0.25">
      <c r="A34" s="14"/>
      <c r="B34" s="5" t="s">
        <v>7</v>
      </c>
      <c r="C34" s="287">
        <v>294644.92999999993</v>
      </c>
      <c r="D34" s="288">
        <v>326586.11</v>
      </c>
      <c r="E34" s="294">
        <f t="shared" si="24"/>
        <v>0.28427815839771065</v>
      </c>
      <c r="F34" s="295">
        <f t="shared" si="25"/>
        <v>0.29419161776221137</v>
      </c>
      <c r="G34" s="67">
        <f t="shared" si="19"/>
        <v>0.10840566644062077</v>
      </c>
      <c r="I34" s="287">
        <v>122350.94299999997</v>
      </c>
      <c r="J34" s="288">
        <v>141330.973</v>
      </c>
      <c r="K34" s="294">
        <f t="shared" si="20"/>
        <v>0.4407124724443362</v>
      </c>
      <c r="L34" s="295">
        <f t="shared" si="21"/>
        <v>0.46004478044347197</v>
      </c>
      <c r="M34" s="67">
        <f t="shared" si="22"/>
        <v>0.1551277786228426</v>
      </c>
      <c r="O34" s="321">
        <f t="shared" si="17"/>
        <v>4.1524876399536215</v>
      </c>
      <c r="P34" s="322">
        <f t="shared" si="18"/>
        <v>4.32752553377117</v>
      </c>
      <c r="Q34" s="67">
        <f t="shared" si="23"/>
        <v>4.2152538187808668E-2</v>
      </c>
    </row>
    <row r="35" spans="1:17" ht="20.100000000000001" customHeight="1" x14ac:dyDescent="0.25">
      <c r="A35" s="14"/>
      <c r="B35" s="5" t="s">
        <v>8</v>
      </c>
      <c r="C35" s="287">
        <v>9948.4000000000051</v>
      </c>
      <c r="D35" s="288">
        <v>10468.780000000001</v>
      </c>
      <c r="E35" s="294">
        <f t="shared" si="24"/>
        <v>9.5983760216196024E-3</v>
      </c>
      <c r="F35" s="295">
        <f t="shared" si="25"/>
        <v>9.4303683772610034E-3</v>
      </c>
      <c r="G35" s="67">
        <f t="shared" si="19"/>
        <v>5.2307908809456322E-2</v>
      </c>
      <c r="I35" s="287">
        <v>4596.6389999999974</v>
      </c>
      <c r="J35" s="288">
        <v>4693.2520000000022</v>
      </c>
      <c r="K35" s="294">
        <f t="shared" si="20"/>
        <v>1.6557258072167541E-2</v>
      </c>
      <c r="L35" s="295">
        <f t="shared" si="21"/>
        <v>1.527694913630777E-2</v>
      </c>
      <c r="M35" s="67">
        <f t="shared" si="22"/>
        <v>2.1018183068107998E-2</v>
      </c>
      <c r="O35" s="321">
        <f t="shared" si="17"/>
        <v>4.6204806803103962</v>
      </c>
      <c r="P35" s="322">
        <f t="shared" si="18"/>
        <v>4.4830935409856751</v>
      </c>
      <c r="Q35" s="67">
        <f t="shared" si="23"/>
        <v>-2.9734382379344042E-2</v>
      </c>
    </row>
    <row r="36" spans="1:17" ht="20.100000000000001" customHeight="1" x14ac:dyDescent="0.25">
      <c r="A36" s="38"/>
      <c r="B36" s="39" t="s">
        <v>9</v>
      </c>
      <c r="C36" s="289">
        <v>15278.660000000011</v>
      </c>
      <c r="D36" s="290">
        <v>6733.5100000000075</v>
      </c>
      <c r="E36" s="298">
        <f t="shared" si="24"/>
        <v>1.4741096436258955E-2</v>
      </c>
      <c r="F36" s="299">
        <f t="shared" si="25"/>
        <v>6.0656045663363637E-3</v>
      </c>
      <c r="G36" s="67">
        <f t="shared" si="19"/>
        <v>-0.55928661283122982</v>
      </c>
      <c r="I36" s="289">
        <v>1923.8040000000001</v>
      </c>
      <c r="J36" s="290">
        <v>1376.8279999999995</v>
      </c>
      <c r="K36" s="298">
        <f t="shared" si="20"/>
        <v>6.9296108109138483E-3</v>
      </c>
      <c r="L36" s="299">
        <f t="shared" si="21"/>
        <v>4.4816965561287432E-3</v>
      </c>
      <c r="M36" s="67">
        <f t="shared" si="22"/>
        <v>-0.28432002428521852</v>
      </c>
      <c r="O36" s="321">
        <f t="shared" si="17"/>
        <v>1.2591444537675418</v>
      </c>
      <c r="P36" s="322">
        <f t="shared" si="18"/>
        <v>2.0447404102763613</v>
      </c>
      <c r="Q36" s="67">
        <f t="shared" si="23"/>
        <v>0.62391249404165117</v>
      </c>
    </row>
    <row r="37" spans="1:17" ht="20.100000000000001" customHeight="1" x14ac:dyDescent="0.25">
      <c r="A37" s="14" t="s">
        <v>43</v>
      </c>
      <c r="B37" s="5"/>
      <c r="C37" s="267">
        <v>1300.5699999999995</v>
      </c>
      <c r="D37" s="268">
        <v>1549.7</v>
      </c>
      <c r="E37" s="294">
        <f t="shared" si="24"/>
        <v>1.2548108140442479E-3</v>
      </c>
      <c r="F37" s="295">
        <f t="shared" si="25"/>
        <v>1.3959832830799171E-3</v>
      </c>
      <c r="G37" s="69">
        <f>(D37-C37)/C37</f>
        <v>0.19155447226985142</v>
      </c>
      <c r="I37" s="267">
        <v>286.89499999999998</v>
      </c>
      <c r="J37" s="268">
        <v>345.09199999999998</v>
      </c>
      <c r="K37" s="294">
        <f>I37/$I$40</f>
        <v>1.0334060505109296E-3</v>
      </c>
      <c r="L37" s="295">
        <f>J37/$J$40</f>
        <v>1.1233048920762656E-3</v>
      </c>
      <c r="M37" s="69">
        <f>(J37-I37)/I37</f>
        <v>0.2028512173443246</v>
      </c>
      <c r="O37" s="325">
        <f t="shared" si="17"/>
        <v>2.2059174054453052</v>
      </c>
      <c r="P37" s="326">
        <f t="shared" si="18"/>
        <v>2.2268309995482998</v>
      </c>
      <c r="Q37" s="69">
        <f t="shared" si="23"/>
        <v>9.4806786742646608E-3</v>
      </c>
    </row>
    <row r="38" spans="1:17" ht="20.100000000000001" customHeight="1" x14ac:dyDescent="0.25">
      <c r="A38" s="14" t="s">
        <v>10</v>
      </c>
      <c r="B38" s="1"/>
      <c r="C38" s="267">
        <v>8096.949999999998</v>
      </c>
      <c r="D38" s="268">
        <v>5732.1100000000006</v>
      </c>
      <c r="E38" s="294">
        <f t="shared" si="24"/>
        <v>7.8120673403012332E-3</v>
      </c>
      <c r="F38" s="295">
        <f t="shared" si="25"/>
        <v>5.1635347078629566E-3</v>
      </c>
      <c r="G38" s="67">
        <f t="shared" si="19"/>
        <v>-0.2920655308480351</v>
      </c>
      <c r="I38" s="267">
        <v>3554.5199999999968</v>
      </c>
      <c r="J38" s="268">
        <v>3476.8879999999981</v>
      </c>
      <c r="K38" s="294">
        <f t="shared" si="20"/>
        <v>1.2803508163830343E-2</v>
      </c>
      <c r="L38" s="295">
        <f t="shared" si="21"/>
        <v>1.1317577050761134E-2</v>
      </c>
      <c r="M38" s="67">
        <f t="shared" si="22"/>
        <v>-2.18403610051424E-2</v>
      </c>
      <c r="O38" s="321">
        <f t="shared" si="17"/>
        <v>4.3899493018976257</v>
      </c>
      <c r="P38" s="322">
        <f t="shared" si="18"/>
        <v>6.0656337718571312</v>
      </c>
      <c r="Q38" s="67">
        <f t="shared" si="23"/>
        <v>0.38170929883749777</v>
      </c>
    </row>
    <row r="39" spans="1:17" ht="20.100000000000001" customHeight="1" thickBot="1" x14ac:dyDescent="0.3">
      <c r="A39" s="14" t="s">
        <v>11</v>
      </c>
      <c r="B39" s="16"/>
      <c r="C39" s="291">
        <v>14107.309999999992</v>
      </c>
      <c r="D39" s="292">
        <v>18517.220000000016</v>
      </c>
      <c r="E39" s="300">
        <f>C39/$C$40</f>
        <v>1.3610959152582756E-2</v>
      </c>
      <c r="F39" s="301">
        <f>D39/$D$40</f>
        <v>1.6680473362014017E-2</v>
      </c>
      <c r="G39" s="70">
        <f t="shared" si="19"/>
        <v>0.31259751150290355</v>
      </c>
      <c r="I39" s="291">
        <v>3282.1729999999993</v>
      </c>
      <c r="J39" s="292">
        <v>3756.9530000000022</v>
      </c>
      <c r="K39" s="300">
        <f t="shared" si="20"/>
        <v>1.1822504529614E-2</v>
      </c>
      <c r="L39" s="301">
        <f t="shared" si="21"/>
        <v>1.2229213323405368E-2</v>
      </c>
      <c r="M39" s="70">
        <f t="shared" si="22"/>
        <v>0.14465416661461875</v>
      </c>
      <c r="O39" s="327">
        <f t="shared" si="17"/>
        <v>2.3265760800606219</v>
      </c>
      <c r="P39" s="328">
        <f t="shared" si="18"/>
        <v>2.0288968862496635</v>
      </c>
      <c r="Q39" s="70">
        <f>(P39-O39)/O39</f>
        <v>-0.12794732842056986</v>
      </c>
    </row>
    <row r="40" spans="1:17" ht="26.25" customHeight="1" thickBot="1" x14ac:dyDescent="0.3">
      <c r="A40" s="18" t="s">
        <v>12</v>
      </c>
      <c r="B40" s="60"/>
      <c r="C40" s="293">
        <f>C28+C29+C30+C33+C37+C38+C39</f>
        <v>1036467</v>
      </c>
      <c r="D40" s="310">
        <f>D28+D29+D30+D33+D37+D38+D39</f>
        <v>1110113.5799999998</v>
      </c>
      <c r="E40" s="302">
        <f>C40/$C$40</f>
        <v>1</v>
      </c>
      <c r="F40" s="303">
        <f>D40/$D$40</f>
        <v>1</v>
      </c>
      <c r="G40" s="70">
        <f t="shared" si="19"/>
        <v>7.1055402632211009E-2</v>
      </c>
      <c r="H40" s="2"/>
      <c r="I40" s="293">
        <f>I28+I29+I30+I33+I37+I38+I39</f>
        <v>277620.78600000002</v>
      </c>
      <c r="J40" s="310">
        <f>J28+J29+J30+J33+J37+J38+J39</f>
        <v>307211.33899999992</v>
      </c>
      <c r="K40" s="302">
        <f>K28+K29+K30+K33+K37+K38+K39</f>
        <v>0.99999999999999989</v>
      </c>
      <c r="L40" s="303">
        <f>L28+L29+L30+L33+L37+L38+L39</f>
        <v>1.0000000000000002</v>
      </c>
      <c r="M40" s="70">
        <f t="shared" si="22"/>
        <v>0.10658623018234627</v>
      </c>
      <c r="N40" s="2"/>
      <c r="O40" s="329">
        <f t="shared" si="17"/>
        <v>2.6785299097800515</v>
      </c>
      <c r="P40" s="330">
        <f t="shared" si="18"/>
        <v>2.7673865497618717</v>
      </c>
      <c r="Q40" s="70">
        <f>(P40-O40)/O40</f>
        <v>3.3173659796510074E-2</v>
      </c>
    </row>
    <row r="42" spans="1:17" x14ac:dyDescent="0.25">
      <c r="A42" s="2"/>
    </row>
    <row r="43" spans="1:17" ht="8.25" customHeight="1" thickBot="1" x14ac:dyDescent="0.3"/>
    <row r="44" spans="1:17" ht="15" customHeight="1" x14ac:dyDescent="0.25">
      <c r="A44" s="440" t="s">
        <v>15</v>
      </c>
      <c r="B44" s="459"/>
      <c r="C44" s="462" t="s">
        <v>1</v>
      </c>
      <c r="D44" s="463"/>
      <c r="E44" s="458" t="s">
        <v>117</v>
      </c>
      <c r="F44" s="458"/>
      <c r="G44" s="176" t="s">
        <v>0</v>
      </c>
      <c r="I44" s="464">
        <v>1000</v>
      </c>
      <c r="J44" s="463"/>
      <c r="K44" s="458" t="s">
        <v>117</v>
      </c>
      <c r="L44" s="458"/>
      <c r="M44" s="176" t="s">
        <v>0</v>
      </c>
      <c r="O44" s="470" t="s">
        <v>22</v>
      </c>
      <c r="P44" s="458"/>
      <c r="Q44" s="176" t="s">
        <v>0</v>
      </c>
    </row>
    <row r="45" spans="1:17" ht="15" customHeight="1" x14ac:dyDescent="0.25">
      <c r="A45" s="460"/>
      <c r="B45" s="461"/>
      <c r="C45" s="465" t="str">
        <f>C5</f>
        <v>jan-set</v>
      </c>
      <c r="D45" s="466"/>
      <c r="E45" s="467" t="str">
        <f>C25</f>
        <v>jan-set</v>
      </c>
      <c r="F45" s="467"/>
      <c r="G45" s="177" t="str">
        <f>G25</f>
        <v>2021 /2020</v>
      </c>
      <c r="I45" s="468" t="str">
        <f>C5</f>
        <v>jan-set</v>
      </c>
      <c r="J45" s="466"/>
      <c r="K45" s="454" t="str">
        <f>C25</f>
        <v>jan-set</v>
      </c>
      <c r="L45" s="455"/>
      <c r="M45" s="177" t="str">
        <f>G45</f>
        <v>2021 /2020</v>
      </c>
      <c r="O45" s="468" t="str">
        <f>C5</f>
        <v>jan-set</v>
      </c>
      <c r="P45" s="466"/>
      <c r="Q45" s="177" t="str">
        <f>Q25</f>
        <v>2021 /2020</v>
      </c>
    </row>
    <row r="46" spans="1:17" ht="15.75" customHeight="1" x14ac:dyDescent="0.25">
      <c r="A46" s="460"/>
      <c r="B46" s="461"/>
      <c r="C46" s="187">
        <f>C6</f>
        <v>2020</v>
      </c>
      <c r="D46" s="185">
        <f>D6</f>
        <v>2021</v>
      </c>
      <c r="E46" s="280">
        <f>C26</f>
        <v>2020</v>
      </c>
      <c r="F46" s="185">
        <f>D26</f>
        <v>2021</v>
      </c>
      <c r="G46" s="177" t="s">
        <v>1</v>
      </c>
      <c r="I46" s="182">
        <f>C6</f>
        <v>2020</v>
      </c>
      <c r="J46" s="186">
        <f>D6</f>
        <v>2021</v>
      </c>
      <c r="K46" s="184">
        <f>C26</f>
        <v>2020</v>
      </c>
      <c r="L46" s="185">
        <f>D26</f>
        <v>2021</v>
      </c>
      <c r="M46" s="358">
        <v>1000</v>
      </c>
      <c r="O46" s="182">
        <f>O26</f>
        <v>2020</v>
      </c>
      <c r="P46" s="186">
        <f>P26</f>
        <v>2021</v>
      </c>
      <c r="Q46" s="177"/>
    </row>
    <row r="47" spans="1:17" s="415" customFormat="1" ht="15.75" customHeight="1" x14ac:dyDescent="0.25">
      <c r="A47" s="29" t="s">
        <v>151</v>
      </c>
      <c r="B47" s="21"/>
      <c r="C47" s="285">
        <f>C48+C49</f>
        <v>623494.08999999985</v>
      </c>
      <c r="D47" s="286">
        <f>D48+D49</f>
        <v>670237.89999999932</v>
      </c>
      <c r="E47" s="296">
        <f>C47/$C$60</f>
        <v>0.50031929259589936</v>
      </c>
      <c r="F47" s="297">
        <f>D47/$D$60</f>
        <v>0.50571558719483711</v>
      </c>
      <c r="G47" s="68">
        <f>(D47-C47)/C47</f>
        <v>7.497073468651401E-2</v>
      </c>
      <c r="H47"/>
      <c r="I47" s="285">
        <f>I48+I49</f>
        <v>181314.29699999979</v>
      </c>
      <c r="J47" s="286">
        <f>J48+J49</f>
        <v>199561.17299999989</v>
      </c>
      <c r="K47" s="296">
        <f>I47/$I$60</f>
        <v>0.56397055936292229</v>
      </c>
      <c r="L47" s="297">
        <f>J47/$J$60</f>
        <v>0.55110122638853987</v>
      </c>
      <c r="M47" s="68">
        <f>(J47-I47)/I47</f>
        <v>0.10063671923235114</v>
      </c>
      <c r="N47"/>
      <c r="O47" s="323">
        <f t="shared" ref="O47" si="26">(I47/C47)*10</f>
        <v>2.9080355356696295</v>
      </c>
      <c r="P47" s="324">
        <f t="shared" ref="P47" si="27">(J47/D47)*10</f>
        <v>2.9774677469000199</v>
      </c>
      <c r="Q47" s="68">
        <f>(P47-O47)/O47</f>
        <v>2.3875984450238977E-2</v>
      </c>
    </row>
    <row r="48" spans="1:17" ht="20.100000000000001" customHeight="1" x14ac:dyDescent="0.25">
      <c r="A48" s="14" t="s">
        <v>4</v>
      </c>
      <c r="B48" s="1"/>
      <c r="C48" s="304">
        <v>301588.55999999982</v>
      </c>
      <c r="D48" s="305">
        <v>314653.98999999964</v>
      </c>
      <c r="E48" s="294">
        <f>C48/$C$60</f>
        <v>0.24200802768509944</v>
      </c>
      <c r="F48" s="295">
        <f>D48/$D$60</f>
        <v>0.23741633726777969</v>
      </c>
      <c r="G48" s="67">
        <f>(D48-C48)/C48</f>
        <v>4.3322034496268112E-2</v>
      </c>
      <c r="I48" s="304">
        <v>100994.52899999983</v>
      </c>
      <c r="J48" s="305">
        <v>111125.54199999987</v>
      </c>
      <c r="K48" s="294">
        <f>I48/$I$60</f>
        <v>0.3141392706209199</v>
      </c>
      <c r="L48" s="295">
        <f>J48/$J$60</f>
        <v>0.30688044953158877</v>
      </c>
      <c r="M48" s="67">
        <f>(J48-I48)/I48</f>
        <v>0.10031249316485304</v>
      </c>
      <c r="O48" s="321">
        <f t="shared" ref="O48:O60" si="28">(I48/C48)*10</f>
        <v>3.3487519884706467</v>
      </c>
      <c r="P48" s="322">
        <f t="shared" ref="P48:P60" si="29">(J48/D48)*10</f>
        <v>3.5316743321767508</v>
      </c>
      <c r="Q48" s="67">
        <f>(P48-O48)/O48</f>
        <v>5.4624034367395331E-2</v>
      </c>
    </row>
    <row r="49" spans="1:17" ht="20.100000000000001" customHeight="1" x14ac:dyDescent="0.25">
      <c r="A49" s="14" t="s">
        <v>5</v>
      </c>
      <c r="B49" s="1"/>
      <c r="C49" s="304">
        <v>321905.53000000003</v>
      </c>
      <c r="D49" s="305">
        <v>355583.90999999968</v>
      </c>
      <c r="E49" s="294">
        <f>C49/$C$60</f>
        <v>0.25831126491079986</v>
      </c>
      <c r="F49" s="295">
        <f>D49/$D$60</f>
        <v>0.26829924992705745</v>
      </c>
      <c r="G49" s="67">
        <f>(D49-C49)/C49</f>
        <v>0.10462193675268534</v>
      </c>
      <c r="I49" s="304">
        <v>80319.767999999938</v>
      </c>
      <c r="J49" s="305">
        <v>88435.631000000038</v>
      </c>
      <c r="K49" s="294">
        <f>I49/$I$60</f>
        <v>0.24983128874200231</v>
      </c>
      <c r="L49" s="295">
        <f>J49/$J$60</f>
        <v>0.24422077685695112</v>
      </c>
      <c r="M49" s="67">
        <f>(J49-I49)/I49</f>
        <v>0.10104440291710137</v>
      </c>
      <c r="O49" s="321">
        <f t="shared" si="28"/>
        <v>2.4951347682657059</v>
      </c>
      <c r="P49" s="322">
        <f t="shared" si="29"/>
        <v>2.4870537871075244</v>
      </c>
      <c r="Q49" s="67">
        <f>(P49-O49)/O49</f>
        <v>-3.2386952644639332E-3</v>
      </c>
    </row>
    <row r="50" spans="1:17" ht="20.100000000000001" customHeight="1" x14ac:dyDescent="0.25">
      <c r="A50" s="29" t="s">
        <v>41</v>
      </c>
      <c r="B50" s="21"/>
      <c r="C50" s="285">
        <f>C51+C52</f>
        <v>498446.98999999947</v>
      </c>
      <c r="D50" s="286">
        <f>D51+D52</f>
        <v>510342.55000000016</v>
      </c>
      <c r="E50" s="296">
        <f>C50/$C$60</f>
        <v>0.39997595716321077</v>
      </c>
      <c r="F50" s="297">
        <f>D50/$D$60</f>
        <v>0.38506951389015881</v>
      </c>
      <c r="G50" s="68">
        <f>(D50-C50)/C50</f>
        <v>2.3865245931168545E-2</v>
      </c>
      <c r="I50" s="285">
        <f>I51+I52</f>
        <v>61227.588999999964</v>
      </c>
      <c r="J50" s="286">
        <f>J51+J52</f>
        <v>62778.951000000045</v>
      </c>
      <c r="K50" s="296">
        <f>I50/$I$60</f>
        <v>0.1904458621747469</v>
      </c>
      <c r="L50" s="297">
        <f>J50/$J$60</f>
        <v>0.17336817762384116</v>
      </c>
      <c r="M50" s="68">
        <f>(J50-I50)/I50</f>
        <v>2.5337630067388116E-2</v>
      </c>
      <c r="O50" s="323">
        <f t="shared" si="28"/>
        <v>1.2283671128197611</v>
      </c>
      <c r="P50" s="324">
        <f t="shared" si="29"/>
        <v>1.2301335838056229</v>
      </c>
      <c r="Q50" s="68">
        <f>(P50-O50)/O50</f>
        <v>1.4380643762163276E-3</v>
      </c>
    </row>
    <row r="51" spans="1:17" ht="20.100000000000001" customHeight="1" x14ac:dyDescent="0.25">
      <c r="A51" s="14"/>
      <c r="B51" s="1" t="s">
        <v>6</v>
      </c>
      <c r="C51" s="287">
        <v>480496.14999999944</v>
      </c>
      <c r="D51" s="288">
        <v>489832.25000000017</v>
      </c>
      <c r="E51" s="294">
        <f t="shared" ref="E51:E57" si="30">C51/$C$60</f>
        <v>0.3855714075221674</v>
      </c>
      <c r="F51" s="295">
        <f t="shared" ref="F51:F57" si="31">D51/$D$60</f>
        <v>0.36959384710372034</v>
      </c>
      <c r="G51" s="67">
        <f t="shared" ref="G51:G59" si="32">(D51-C51)/C51</f>
        <v>1.9430124466139311E-2</v>
      </c>
      <c r="I51" s="287">
        <v>57649.621999999959</v>
      </c>
      <c r="J51" s="288">
        <v>58733.85700000004</v>
      </c>
      <c r="K51" s="294">
        <f t="shared" ref="K51:K58" si="33">I51/$I$60</f>
        <v>0.17931674503528558</v>
      </c>
      <c r="L51" s="295">
        <f t="shared" ref="L51:L58" si="34">J51/$J$60</f>
        <v>0.16219738607784775</v>
      </c>
      <c r="M51" s="67">
        <f t="shared" ref="M51:M58" si="35">(J51-I51)/I51</f>
        <v>1.8807321928322122E-2</v>
      </c>
      <c r="O51" s="321">
        <f t="shared" si="28"/>
        <v>1.1997936299801784</v>
      </c>
      <c r="P51" s="322">
        <f t="shared" si="29"/>
        <v>1.1990606375958304</v>
      </c>
      <c r="Q51" s="67">
        <f t="shared" ref="Q51:Q58" si="36">(P51-O51)/O51</f>
        <v>-6.1093205200638998E-4</v>
      </c>
    </row>
    <row r="52" spans="1:17" ht="20.100000000000001" customHeight="1" x14ac:dyDescent="0.25">
      <c r="A52" s="14"/>
      <c r="B52" s="1" t="s">
        <v>42</v>
      </c>
      <c r="C52" s="287">
        <v>17950.840000000007</v>
      </c>
      <c r="D52" s="288">
        <v>20510.300000000003</v>
      </c>
      <c r="E52" s="298">
        <f t="shared" si="30"/>
        <v>1.4404549641043396E-2</v>
      </c>
      <c r="F52" s="299">
        <f t="shared" si="31"/>
        <v>1.5475666786438486E-2</v>
      </c>
      <c r="G52" s="67">
        <f t="shared" si="32"/>
        <v>0.14258162849203684</v>
      </c>
      <c r="I52" s="287">
        <v>3577.967000000001</v>
      </c>
      <c r="J52" s="288">
        <v>4045.0940000000023</v>
      </c>
      <c r="K52" s="298">
        <f t="shared" si="33"/>
        <v>1.1129117139461317E-2</v>
      </c>
      <c r="L52" s="299">
        <f t="shared" si="34"/>
        <v>1.1170791545993403E-2</v>
      </c>
      <c r="M52" s="67">
        <f t="shared" si="35"/>
        <v>0.13055654230461075</v>
      </c>
      <c r="O52" s="321">
        <f t="shared" si="28"/>
        <v>1.9932031035873528</v>
      </c>
      <c r="P52" s="322">
        <f t="shared" si="29"/>
        <v>1.9722256622282472</v>
      </c>
      <c r="Q52" s="67">
        <f t="shared" si="36"/>
        <v>-1.0524487605578408E-2</v>
      </c>
    </row>
    <row r="53" spans="1:17" ht="20.100000000000001" customHeight="1" x14ac:dyDescent="0.25">
      <c r="A53" s="29" t="s">
        <v>40</v>
      </c>
      <c r="B53" s="21"/>
      <c r="C53" s="285">
        <f>SUM(C54:C56)</f>
        <v>107369.52000000005</v>
      </c>
      <c r="D53" s="286">
        <f>SUM(D54:D56)</f>
        <v>126482.27999999982</v>
      </c>
      <c r="E53" s="296">
        <f>C53/$C$60</f>
        <v>8.6158061727195034E-2</v>
      </c>
      <c r="F53" s="297">
        <f>D53/$D$60</f>
        <v>9.5434860517350298E-2</v>
      </c>
      <c r="G53" s="68">
        <f>(D53-C53)/C53</f>
        <v>0.17800917802370514</v>
      </c>
      <c r="I53" s="285">
        <f>SUM(I54:I56)</f>
        <v>73494.52199999991</v>
      </c>
      <c r="J53" s="286">
        <f>SUM(J54:J56)</f>
        <v>93309.967999999964</v>
      </c>
      <c r="K53" s="296">
        <f t="shared" si="33"/>
        <v>0.22860164569620559</v>
      </c>
      <c r="L53" s="297">
        <f t="shared" si="34"/>
        <v>0.25768157716268492</v>
      </c>
      <c r="M53" s="68">
        <f t="shared" si="35"/>
        <v>0.26961799955648502</v>
      </c>
      <c r="O53" s="323">
        <f t="shared" si="28"/>
        <v>6.8450079687419549</v>
      </c>
      <c r="P53" s="324">
        <f t="shared" si="29"/>
        <v>7.3773154626877453</v>
      </c>
      <c r="Q53" s="68">
        <f t="shared" si="36"/>
        <v>7.7765796092071349E-2</v>
      </c>
    </row>
    <row r="54" spans="1:17" ht="20.100000000000001" customHeight="1" x14ac:dyDescent="0.25">
      <c r="A54" s="14"/>
      <c r="B54" s="5" t="s">
        <v>7</v>
      </c>
      <c r="C54" s="287">
        <v>99709.650000000038</v>
      </c>
      <c r="D54" s="288">
        <v>117072.84999999983</v>
      </c>
      <c r="E54" s="294">
        <f>C54/$C$60</f>
        <v>8.0011442535060345E-2</v>
      </c>
      <c r="F54" s="295">
        <f>D54/$D$60</f>
        <v>8.8335149478003347E-2</v>
      </c>
      <c r="G54" s="67">
        <f>(D54-C54)/C54</f>
        <v>0.17413760854641239</v>
      </c>
      <c r="I54" s="287">
        <v>67977.048999999912</v>
      </c>
      <c r="J54" s="288">
        <v>85320.670999999973</v>
      </c>
      <c r="K54" s="294">
        <f t="shared" si="33"/>
        <v>0.211439776028091</v>
      </c>
      <c r="L54" s="295">
        <f t="shared" si="34"/>
        <v>0.23561861116337063</v>
      </c>
      <c r="M54" s="67">
        <f t="shared" si="35"/>
        <v>0.25513937799800757</v>
      </c>
      <c r="O54" s="321">
        <f t="shared" si="28"/>
        <v>6.8174995098267708</v>
      </c>
      <c r="P54" s="322">
        <f t="shared" si="29"/>
        <v>7.2878272801934942</v>
      </c>
      <c r="Q54" s="67">
        <f t="shared" si="36"/>
        <v>6.8988310111176565E-2</v>
      </c>
    </row>
    <row r="55" spans="1:17" ht="20.100000000000001" customHeight="1" x14ac:dyDescent="0.25">
      <c r="A55" s="14"/>
      <c r="B55" s="5" t="s">
        <v>8</v>
      </c>
      <c r="C55" s="287">
        <v>5758.2900000000036</v>
      </c>
      <c r="D55" s="288">
        <v>7174.9000000000005</v>
      </c>
      <c r="E55" s="294">
        <f t="shared" si="30"/>
        <v>4.6207071174676952E-3</v>
      </c>
      <c r="F55" s="295">
        <f t="shared" si="31"/>
        <v>5.4136878361612214E-3</v>
      </c>
      <c r="G55" s="67">
        <f t="shared" si="32"/>
        <v>0.24601227100406475</v>
      </c>
      <c r="I55" s="287">
        <v>4556.2840000000024</v>
      </c>
      <c r="J55" s="288">
        <v>6888.893</v>
      </c>
      <c r="K55" s="294">
        <f t="shared" si="33"/>
        <v>1.4172131368638497E-2</v>
      </c>
      <c r="L55" s="295">
        <f t="shared" si="34"/>
        <v>1.9024128409785554E-2</v>
      </c>
      <c r="M55" s="67">
        <f t="shared" si="35"/>
        <v>0.51195425921650106</v>
      </c>
      <c r="O55" s="321">
        <f t="shared" si="28"/>
        <v>7.912564320310369</v>
      </c>
      <c r="P55" s="322">
        <f t="shared" si="29"/>
        <v>9.6013784164239215</v>
      </c>
      <c r="Q55" s="67">
        <f t="shared" si="36"/>
        <v>0.21343448567977127</v>
      </c>
    </row>
    <row r="56" spans="1:17" ht="20.100000000000001" customHeight="1" x14ac:dyDescent="0.25">
      <c r="A56" s="38"/>
      <c r="B56" s="39" t="s">
        <v>9</v>
      </c>
      <c r="C56" s="289">
        <v>1901.5799999999995</v>
      </c>
      <c r="D56" s="290">
        <v>2234.5300000000011</v>
      </c>
      <c r="E56" s="298">
        <f t="shared" si="30"/>
        <v>1.5259120746669952E-3</v>
      </c>
      <c r="F56" s="299">
        <f t="shared" si="31"/>
        <v>1.6860232031857363E-3</v>
      </c>
      <c r="G56" s="67">
        <f t="shared" si="32"/>
        <v>0.17509123991628106</v>
      </c>
      <c r="I56" s="289">
        <v>961.18899999999996</v>
      </c>
      <c r="J56" s="290">
        <v>1100.4040000000002</v>
      </c>
      <c r="K56" s="298">
        <f t="shared" si="33"/>
        <v>2.9897382994761219E-3</v>
      </c>
      <c r="L56" s="299">
        <f t="shared" si="34"/>
        <v>3.0388375895287769E-3</v>
      </c>
      <c r="M56" s="67">
        <f t="shared" si="35"/>
        <v>0.14483623928280523</v>
      </c>
      <c r="O56" s="321">
        <f t="shared" si="28"/>
        <v>5.054686103135289</v>
      </c>
      <c r="P56" s="322">
        <f t="shared" si="29"/>
        <v>4.9245434162888824</v>
      </c>
      <c r="Q56" s="67">
        <f t="shared" si="36"/>
        <v>-2.5746937434093588E-2</v>
      </c>
    </row>
    <row r="57" spans="1:17" ht="20.100000000000001" customHeight="1" x14ac:dyDescent="0.25">
      <c r="A57" s="14" t="s">
        <v>43</v>
      </c>
      <c r="B57" s="5"/>
      <c r="C57" s="267">
        <v>487.2799999999998</v>
      </c>
      <c r="D57" s="268">
        <v>1200.2599999999998</v>
      </c>
      <c r="E57" s="294">
        <f t="shared" si="30"/>
        <v>3.9101506943895777E-4</v>
      </c>
      <c r="F57" s="295">
        <f t="shared" si="31"/>
        <v>9.056339408536517E-4</v>
      </c>
      <c r="G57" s="69">
        <f t="shared" si="32"/>
        <v>1.4631833853226077</v>
      </c>
      <c r="I57" s="267">
        <v>246.94100000000003</v>
      </c>
      <c r="J57" s="268">
        <v>1054.4020000000007</v>
      </c>
      <c r="K57" s="294">
        <f t="shared" si="33"/>
        <v>7.6809968217586046E-4</v>
      </c>
      <c r="L57" s="295">
        <f t="shared" si="34"/>
        <v>2.9118000589550049E-3</v>
      </c>
      <c r="M57" s="69">
        <f t="shared" si="35"/>
        <v>3.2698539327207738</v>
      </c>
      <c r="O57" s="325">
        <f t="shared" si="28"/>
        <v>5.0677433918896764</v>
      </c>
      <c r="P57" s="326">
        <f t="shared" si="29"/>
        <v>8.7847799643410678</v>
      </c>
      <c r="Q57" s="69">
        <f t="shared" si="36"/>
        <v>0.73346976849697409</v>
      </c>
    </row>
    <row r="58" spans="1:17" ht="20.100000000000001" customHeight="1" x14ac:dyDescent="0.25">
      <c r="A58" s="14" t="s">
        <v>10</v>
      </c>
      <c r="B58" s="1"/>
      <c r="C58" s="267">
        <v>7430.7700000000032</v>
      </c>
      <c r="D58" s="268">
        <v>7699.5599999999995</v>
      </c>
      <c r="E58" s="294">
        <f>C58/$C$60</f>
        <v>5.9627791978635004E-3</v>
      </c>
      <c r="F58" s="295">
        <f>D58/$D$60</f>
        <v>5.8095603166306827E-3</v>
      </c>
      <c r="G58" s="67">
        <f t="shared" si="32"/>
        <v>3.6172563543212376E-2</v>
      </c>
      <c r="I58" s="267">
        <v>3590.5980000000036</v>
      </c>
      <c r="J58" s="268">
        <v>3649.0530000000008</v>
      </c>
      <c r="K58" s="294">
        <f t="shared" si="33"/>
        <v>1.1168405338203386E-2</v>
      </c>
      <c r="L58" s="295">
        <f t="shared" si="34"/>
        <v>1.0077098431651242E-2</v>
      </c>
      <c r="M58" s="67">
        <f t="shared" si="35"/>
        <v>1.6280017980291064E-2</v>
      </c>
      <c r="O58" s="321">
        <f t="shared" si="28"/>
        <v>4.8320672016493607</v>
      </c>
      <c r="P58" s="322">
        <f t="shared" si="29"/>
        <v>4.7393006873120038</v>
      </c>
      <c r="Q58" s="67">
        <f t="shared" si="36"/>
        <v>-1.9198101033382202E-2</v>
      </c>
    </row>
    <row r="59" spans="1:17" ht="20.100000000000001" customHeight="1" thickBot="1" x14ac:dyDescent="0.3">
      <c r="A59" s="14" t="s">
        <v>11</v>
      </c>
      <c r="B59" s="16"/>
      <c r="C59" s="291">
        <v>8963.73</v>
      </c>
      <c r="D59" s="292">
        <v>9363.2199999999975</v>
      </c>
      <c r="E59" s="300">
        <f>C59/$C$60</f>
        <v>7.1928942463923614E-3</v>
      </c>
      <c r="F59" s="301">
        <f>D59/$D$60</f>
        <v>7.0648441401694037E-3</v>
      </c>
      <c r="G59" s="70">
        <f t="shared" si="32"/>
        <v>4.4567384336654269E-2</v>
      </c>
      <c r="I59" s="291">
        <v>1622.0849999999998</v>
      </c>
      <c r="J59" s="292">
        <v>1759.9150000000006</v>
      </c>
      <c r="K59" s="300">
        <f>I59/$I$60</f>
        <v>5.0454277457458677E-3</v>
      </c>
      <c r="L59" s="301">
        <f>J59/$J$60</f>
        <v>4.8601203343277E-3</v>
      </c>
      <c r="M59" s="70">
        <f>(J59-I59)/I59</f>
        <v>8.4970886235925275E-2</v>
      </c>
      <c r="O59" s="327">
        <f t="shared" si="28"/>
        <v>1.8096093925185162</v>
      </c>
      <c r="P59" s="328">
        <f t="shared" si="29"/>
        <v>1.8796044523144828</v>
      </c>
      <c r="Q59" s="70">
        <f>(P59-O59)/O59</f>
        <v>3.8679651025988172E-2</v>
      </c>
    </row>
    <row r="60" spans="1:17" ht="26.25" customHeight="1" thickBot="1" x14ac:dyDescent="0.3">
      <c r="A60" s="18" t="s">
        <v>12</v>
      </c>
      <c r="B60" s="60"/>
      <c r="C60" s="293">
        <f>C48+C49+C50+C53+C57+C58+C59</f>
        <v>1246192.3799999994</v>
      </c>
      <c r="D60" s="310">
        <f>D48+D49+D50+D53+D57+D58+D59</f>
        <v>1325325.7699999993</v>
      </c>
      <c r="E60" s="302">
        <f>E48+E49+E50+E53+E57+E58+E59</f>
        <v>0.99999999999999978</v>
      </c>
      <c r="F60" s="303">
        <f>F48+F49+F50+F53+F57+F58+F59</f>
        <v>0.99999999999999989</v>
      </c>
      <c r="G60" s="70">
        <f>(D60-C60)/C60</f>
        <v>6.3500139520994286E-2</v>
      </c>
      <c r="H60" s="2"/>
      <c r="I60" s="293">
        <f>I48+I49+I50+I53+I57+I58+I59</f>
        <v>321496.03199999972</v>
      </c>
      <c r="J60" s="310">
        <f>J48+J49+J50+J53+J57+J58+J59</f>
        <v>362113.46199999994</v>
      </c>
      <c r="K60" s="302">
        <f>K48+K49+K50+K53+K57+K58+K59</f>
        <v>0.99999999999999978</v>
      </c>
      <c r="L60" s="303">
        <f>L48+L49+L50+L53+L57+L58+L59</f>
        <v>0.99999999999999989</v>
      </c>
      <c r="M60" s="70">
        <f>(J60-I60)/I60</f>
        <v>0.12633882212269501</v>
      </c>
      <c r="N60" s="2"/>
      <c r="O60" s="329">
        <f t="shared" si="28"/>
        <v>2.5798266556564875</v>
      </c>
      <c r="P60" s="330">
        <f t="shared" si="29"/>
        <v>2.7322600238883163</v>
      </c>
      <c r="Q60" s="70">
        <f>(P60-O60)/O60</f>
        <v>5.908667076433443E-2</v>
      </c>
    </row>
    <row r="64" spans="1:17" x14ac:dyDescent="0.25">
      <c r="L64" s="50"/>
    </row>
    <row r="66" spans="3:13" x14ac:dyDescent="0.25">
      <c r="C66" s="146"/>
      <c r="D66" s="146"/>
      <c r="E66" s="146"/>
      <c r="F66" s="146"/>
      <c r="G66" s="363"/>
      <c r="I66" s="363"/>
      <c r="J66" s="146"/>
      <c r="K66" s="146"/>
      <c r="L66" s="146"/>
      <c r="M66" s="363"/>
    </row>
    <row r="68" spans="3:13" x14ac:dyDescent="0.25">
      <c r="M68" s="363"/>
    </row>
    <row r="69" spans="3:13" x14ac:dyDescent="0.25">
      <c r="G69" s="363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O45:P45"/>
    <mergeCell ref="O4:P4"/>
    <mergeCell ref="O5:P5"/>
    <mergeCell ref="O24:P24"/>
    <mergeCell ref="O25:P25"/>
    <mergeCell ref="O44:P44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5131C-25F2-4A63-A7D0-F970CACB6989}">
  <sheetPr>
    <pageSetUpPr fitToPage="1"/>
  </sheetPr>
  <dimension ref="A1:XFC64"/>
  <sheetViews>
    <sheetView showGridLines="0" workbookViewId="0"/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41"/>
    <col min="17" max="17" width="10.85546875" customWidth="1"/>
  </cols>
  <sheetData>
    <row r="1" spans="1:20" ht="15.75" x14ac:dyDescent="0.25">
      <c r="A1" s="6" t="s">
        <v>178</v>
      </c>
    </row>
    <row r="3" spans="1:20" ht="8.25" customHeight="1" thickBot="1" x14ac:dyDescent="0.3">
      <c r="Q3" s="16"/>
    </row>
    <row r="4" spans="1:20" x14ac:dyDescent="0.25">
      <c r="A4" s="440" t="s">
        <v>3</v>
      </c>
      <c r="B4" s="459"/>
      <c r="C4" s="462" t="s">
        <v>1</v>
      </c>
      <c r="D4" s="463"/>
      <c r="E4" s="458" t="s">
        <v>116</v>
      </c>
      <c r="F4" s="458"/>
      <c r="G4" s="176" t="s">
        <v>0</v>
      </c>
      <c r="I4" s="464">
        <v>1000</v>
      </c>
      <c r="J4" s="458"/>
      <c r="K4" s="456" t="s">
        <v>116</v>
      </c>
      <c r="L4" s="457"/>
      <c r="M4" s="176" t="s">
        <v>0</v>
      </c>
      <c r="O4" s="470" t="s">
        <v>22</v>
      </c>
      <c r="P4" s="458"/>
      <c r="Q4" s="176" t="s">
        <v>0</v>
      </c>
    </row>
    <row r="5" spans="1:20" x14ac:dyDescent="0.25">
      <c r="A5" s="460"/>
      <c r="B5" s="471"/>
      <c r="C5" s="465" t="s">
        <v>177</v>
      </c>
      <c r="D5" s="466"/>
      <c r="E5" s="467" t="str">
        <f>C5</f>
        <v>Set</v>
      </c>
      <c r="F5" s="467"/>
      <c r="G5" s="177" t="s">
        <v>122</v>
      </c>
      <c r="I5" s="468" t="str">
        <f>C5</f>
        <v>Set</v>
      </c>
      <c r="J5" s="467"/>
      <c r="K5" s="469" t="str">
        <f>C5</f>
        <v>Set</v>
      </c>
      <c r="L5" s="455"/>
      <c r="M5" s="177" t="str">
        <f>G5</f>
        <v>2021 /2020</v>
      </c>
      <c r="O5" s="468" t="str">
        <f>C5</f>
        <v>Set</v>
      </c>
      <c r="P5" s="466"/>
      <c r="Q5" s="177" t="str">
        <f>M5</f>
        <v>2021 /2020</v>
      </c>
    </row>
    <row r="6" spans="1:20" ht="19.5" customHeight="1" x14ac:dyDescent="0.25">
      <c r="A6" s="460"/>
      <c r="B6" s="471"/>
      <c r="C6" s="187">
        <v>2020</v>
      </c>
      <c r="D6" s="185">
        <v>2021</v>
      </c>
      <c r="E6" s="376">
        <f>C6</f>
        <v>2020</v>
      </c>
      <c r="F6" s="185">
        <f>D6</f>
        <v>2021</v>
      </c>
      <c r="G6" s="177" t="s">
        <v>1</v>
      </c>
      <c r="I6" s="375">
        <f>C6</f>
        <v>2020</v>
      </c>
      <c r="J6" s="186">
        <f>D6</f>
        <v>2021</v>
      </c>
      <c r="K6" s="184">
        <f>E6</f>
        <v>2020</v>
      </c>
      <c r="L6" s="185">
        <f>D6</f>
        <v>2021</v>
      </c>
      <c r="M6" s="358">
        <v>1000</v>
      </c>
      <c r="O6" s="375">
        <f>C6</f>
        <v>2020</v>
      </c>
      <c r="P6" s="186">
        <f>D6</f>
        <v>2021</v>
      </c>
      <c r="Q6" s="177"/>
    </row>
    <row r="7" spans="1:20" ht="19.5" customHeight="1" x14ac:dyDescent="0.25">
      <c r="A7" s="29" t="s">
        <v>151</v>
      </c>
      <c r="B7" s="21"/>
      <c r="C7" s="95">
        <f>C8+C9</f>
        <v>121188.94</v>
      </c>
      <c r="D7" s="378">
        <f>D8+D9</f>
        <v>118872.97999999998</v>
      </c>
      <c r="E7" s="296">
        <f t="shared" ref="E7" si="0">C7/$C$20</f>
        <v>0.4022669078718073</v>
      </c>
      <c r="F7" s="297">
        <f t="shared" ref="F7" si="1">D7/$D$20</f>
        <v>0.42389867025318662</v>
      </c>
      <c r="G7" s="379">
        <f>(D7-C7)/C7</f>
        <v>-1.9110324754057762E-2</v>
      </c>
      <c r="I7" s="380">
        <f>I8+I9</f>
        <v>34259.115000000005</v>
      </c>
      <c r="J7" s="381">
        <f>J8+J9</f>
        <v>34466.759999999995</v>
      </c>
      <c r="K7" s="296">
        <f t="shared" ref="K7" si="2">I7/$I$20</f>
        <v>0.40504162158452339</v>
      </c>
      <c r="L7" s="297">
        <f t="shared" ref="L7" si="3">J7/$J$20</f>
        <v>0.38924910583718153</v>
      </c>
      <c r="M7" s="379">
        <f>(J7-I7)/I7</f>
        <v>6.061014710975152E-3</v>
      </c>
      <c r="O7" s="382">
        <f t="shared" ref="O7" si="4">(I7/C7)*10</f>
        <v>2.8269176213604972</v>
      </c>
      <c r="P7" s="383">
        <f t="shared" ref="P7" si="5">(J7/D7)*10</f>
        <v>2.8994612568810845</v>
      </c>
      <c r="Q7" s="379">
        <f>(P7-O7)/O7</f>
        <v>2.5661743721302553E-2</v>
      </c>
    </row>
    <row r="8" spans="1:20" ht="20.100000000000001" customHeight="1" x14ac:dyDescent="0.25">
      <c r="A8" s="14" t="s">
        <v>4</v>
      </c>
      <c r="C8" s="25">
        <v>62273.26</v>
      </c>
      <c r="D8" s="188">
        <v>55732.97</v>
      </c>
      <c r="E8" s="294">
        <f t="shared" ref="E8:E19" si="6">C8/$C$20</f>
        <v>0.20670592335651342</v>
      </c>
      <c r="F8" s="295">
        <f t="shared" ref="F8:F19" si="7">D8/$D$20</f>
        <v>0.1987426568448166</v>
      </c>
      <c r="G8" s="377">
        <f>(D8-C8)/C8</f>
        <v>-0.10502565627686748</v>
      </c>
      <c r="I8" s="25">
        <v>20274.039000000008</v>
      </c>
      <c r="J8" s="188">
        <v>19090.945999999996</v>
      </c>
      <c r="K8" s="294">
        <f t="shared" ref="K8:K19" si="8">I8/$I$20</f>
        <v>0.23969765805765475</v>
      </c>
      <c r="L8" s="295">
        <f t="shared" ref="L8:L19" si="9">J8/$J$20</f>
        <v>0.21560290726734735</v>
      </c>
      <c r="M8" s="377">
        <f>(J8-I8)/I8</f>
        <v>-5.8355071724978488E-2</v>
      </c>
      <c r="O8" s="40">
        <f t="shared" ref="O8:P20" si="10">(I8/C8)*10</f>
        <v>3.2556572435745306</v>
      </c>
      <c r="P8" s="191">
        <f t="shared" si="10"/>
        <v>3.425431302153823</v>
      </c>
      <c r="Q8" s="377">
        <f>(P8-O8)/O8</f>
        <v>5.2147399396654519E-2</v>
      </c>
      <c r="R8" s="146"/>
      <c r="S8" s="146"/>
      <c r="T8" s="406"/>
    </row>
    <row r="9" spans="1:20" ht="20.100000000000001" customHeight="1" x14ac:dyDescent="0.25">
      <c r="A9" s="14" t="s">
        <v>5</v>
      </c>
      <c r="C9" s="25">
        <v>58915.679999999993</v>
      </c>
      <c r="D9" s="188">
        <v>63140.00999999998</v>
      </c>
      <c r="E9" s="294">
        <f t="shared" si="6"/>
        <v>0.19556098451529386</v>
      </c>
      <c r="F9" s="295">
        <f t="shared" si="7"/>
        <v>0.22515601340837005</v>
      </c>
      <c r="G9" s="377">
        <f>(D9-C9)/C9</f>
        <v>7.1701285633977027E-2</v>
      </c>
      <c r="I9" s="25">
        <v>13985.075999999999</v>
      </c>
      <c r="J9" s="188">
        <v>15375.813999999997</v>
      </c>
      <c r="K9" s="294">
        <f t="shared" si="8"/>
        <v>0.16534396352686867</v>
      </c>
      <c r="L9" s="295">
        <f t="shared" si="9"/>
        <v>0.17364619856983415</v>
      </c>
      <c r="M9" s="377">
        <f>(J9-I9)/I9</f>
        <v>9.9444436340567446E-2</v>
      </c>
      <c r="O9" s="40">
        <f t="shared" si="10"/>
        <v>2.3737443071182409</v>
      </c>
      <c r="P9" s="191">
        <f t="shared" si="10"/>
        <v>2.4351934692439867</v>
      </c>
      <c r="Q9" s="377">
        <f t="shared" ref="Q9:Q20" si="11">(P9-O9)/O9</f>
        <v>2.5887018219054078E-2</v>
      </c>
      <c r="R9" s="146"/>
      <c r="S9" s="146"/>
      <c r="T9" s="406"/>
    </row>
    <row r="10" spans="1:20" ht="20.100000000000001" customHeight="1" x14ac:dyDescent="0.25">
      <c r="A10" s="29" t="s">
        <v>41</v>
      </c>
      <c r="B10" s="21"/>
      <c r="C10" s="95">
        <f>C11+C12</f>
        <v>107565.56999999998</v>
      </c>
      <c r="D10" s="378">
        <f>D11+D12</f>
        <v>84191.450000000012</v>
      </c>
      <c r="E10" s="296">
        <f t="shared" si="6"/>
        <v>0.35704635453836325</v>
      </c>
      <c r="F10" s="297">
        <f t="shared" si="7"/>
        <v>0.30022502760246828</v>
      </c>
      <c r="G10" s="379">
        <f>(D10-C10)/C10</f>
        <v>-0.21730113083582386</v>
      </c>
      <c r="I10" s="380">
        <f>I11+I12</f>
        <v>13978.467999999997</v>
      </c>
      <c r="J10" s="381">
        <f>J11+J12</f>
        <v>11314.626000000002</v>
      </c>
      <c r="K10" s="296">
        <f t="shared" si="8"/>
        <v>0.1652658378941595</v>
      </c>
      <c r="L10" s="297">
        <f t="shared" si="9"/>
        <v>0.12778131896883047</v>
      </c>
      <c r="M10" s="379">
        <f>(J10-I10)/I10</f>
        <v>-0.19056752141937125</v>
      </c>
      <c r="O10" s="382">
        <f t="shared" si="10"/>
        <v>1.2995299518238037</v>
      </c>
      <c r="P10" s="383">
        <f t="shared" si="10"/>
        <v>1.3439162765340187</v>
      </c>
      <c r="Q10" s="379">
        <f t="shared" si="11"/>
        <v>3.415567655668246E-2</v>
      </c>
      <c r="R10" s="414"/>
      <c r="S10" s="414"/>
      <c r="T10" s="406"/>
    </row>
    <row r="11" spans="1:20" ht="20.100000000000001" customHeight="1" x14ac:dyDescent="0.25">
      <c r="A11" s="14"/>
      <c r="B11" t="s">
        <v>6</v>
      </c>
      <c r="C11" s="37">
        <v>102547.28999999998</v>
      </c>
      <c r="D11" s="189">
        <v>80433.750000000015</v>
      </c>
      <c r="E11" s="294">
        <f t="shared" si="6"/>
        <v>0.3403889930791828</v>
      </c>
      <c r="F11" s="295">
        <f t="shared" si="7"/>
        <v>0.28682514452382085</v>
      </c>
      <c r="G11" s="377">
        <f t="shared" ref="G11:G19" si="12">(D11-C11)/C11</f>
        <v>-0.21564236363535272</v>
      </c>
      <c r="I11" s="25">
        <v>13066.084999999997</v>
      </c>
      <c r="J11" s="188">
        <v>10619.101000000002</v>
      </c>
      <c r="K11" s="294">
        <f t="shared" si="8"/>
        <v>0.15447883741775628</v>
      </c>
      <c r="L11" s="295">
        <f t="shared" si="9"/>
        <v>0.11992643256995209</v>
      </c>
      <c r="M11" s="377">
        <f t="shared" ref="M11:M19" si="13">(J11-I11)/I11</f>
        <v>-0.18727752038961903</v>
      </c>
      <c r="O11" s="40">
        <f t="shared" si="10"/>
        <v>1.2741521497057602</v>
      </c>
      <c r="P11" s="191">
        <f t="shared" si="10"/>
        <v>1.3202295056490589</v>
      </c>
      <c r="Q11" s="377">
        <f t="shared" si="11"/>
        <v>3.6163150494969848E-2</v>
      </c>
    </row>
    <row r="12" spans="1:20" ht="20.100000000000001" customHeight="1" x14ac:dyDescent="0.25">
      <c r="A12" s="14"/>
      <c r="B12" t="s">
        <v>42</v>
      </c>
      <c r="C12" s="37">
        <v>5018.2800000000034</v>
      </c>
      <c r="D12" s="189">
        <v>3757.7000000000007</v>
      </c>
      <c r="E12" s="298">
        <f t="shared" si="6"/>
        <v>1.665736145918047E-2</v>
      </c>
      <c r="F12" s="299">
        <f t="shared" si="7"/>
        <v>1.3399883078647477E-2</v>
      </c>
      <c r="G12" s="377">
        <f t="shared" si="12"/>
        <v>-0.25119762149581165</v>
      </c>
      <c r="I12" s="25">
        <v>912.38300000000015</v>
      </c>
      <c r="J12" s="188">
        <v>695.5250000000002</v>
      </c>
      <c r="K12" s="298">
        <f t="shared" si="8"/>
        <v>1.0787000476403207E-2</v>
      </c>
      <c r="L12" s="299">
        <f t="shared" si="9"/>
        <v>7.8548863988783923E-3</v>
      </c>
      <c r="M12" s="377">
        <f t="shared" si="13"/>
        <v>-0.23768307826866558</v>
      </c>
      <c r="O12" s="40">
        <f t="shared" si="10"/>
        <v>1.8181189570928673</v>
      </c>
      <c r="P12" s="191">
        <f t="shared" si="10"/>
        <v>1.8509327514170903</v>
      </c>
      <c r="Q12" s="377">
        <f t="shared" si="11"/>
        <v>1.804821086992657E-2</v>
      </c>
    </row>
    <row r="13" spans="1:20" ht="20.100000000000001" customHeight="1" x14ac:dyDescent="0.25">
      <c r="A13" s="29" t="s">
        <v>40</v>
      </c>
      <c r="B13" s="21"/>
      <c r="C13" s="95">
        <f>SUM(C14:C16)</f>
        <v>67616.12999999999</v>
      </c>
      <c r="D13" s="378">
        <f>SUM(D14:D16)</f>
        <v>73593.329999999987</v>
      </c>
      <c r="E13" s="296">
        <f t="shared" si="6"/>
        <v>0.2244407083464724</v>
      </c>
      <c r="F13" s="297">
        <f t="shared" si="7"/>
        <v>0.2624323435527901</v>
      </c>
      <c r="G13" s="379">
        <f t="shared" si="12"/>
        <v>8.8399025498797371E-2</v>
      </c>
      <c r="I13" s="380">
        <f>SUM(I14:I16)</f>
        <v>34920.050000000003</v>
      </c>
      <c r="J13" s="381">
        <f>SUM(J14:J16)</f>
        <v>41632.18099999999</v>
      </c>
      <c r="K13" s="296">
        <f t="shared" si="8"/>
        <v>0.41285578094508968</v>
      </c>
      <c r="L13" s="297">
        <f t="shared" si="9"/>
        <v>0.47017152840306708</v>
      </c>
      <c r="M13" s="379">
        <f t="shared" si="13"/>
        <v>0.19221424367949033</v>
      </c>
      <c r="O13" s="382">
        <f t="shared" si="10"/>
        <v>5.1644555818264077</v>
      </c>
      <c r="P13" s="383">
        <f t="shared" si="10"/>
        <v>5.6570590024938392</v>
      </c>
      <c r="Q13" s="379">
        <f t="shared" si="11"/>
        <v>9.5383417063531498E-2</v>
      </c>
    </row>
    <row r="14" spans="1:20" ht="20.100000000000001" customHeight="1" x14ac:dyDescent="0.25">
      <c r="A14" s="14"/>
      <c r="B14" s="9" t="s">
        <v>7</v>
      </c>
      <c r="C14" s="37">
        <v>63741.899999999994</v>
      </c>
      <c r="D14" s="189">
        <v>69656.409999999989</v>
      </c>
      <c r="E14" s="294">
        <f t="shared" si="6"/>
        <v>0.21158083414933698</v>
      </c>
      <c r="F14" s="295">
        <f t="shared" si="7"/>
        <v>0.24839336553698554</v>
      </c>
      <c r="G14" s="377">
        <f t="shared" si="12"/>
        <v>9.2788417038086338E-2</v>
      </c>
      <c r="I14" s="37">
        <v>33086.976000000002</v>
      </c>
      <c r="J14" s="189">
        <v>39128.41599999999</v>
      </c>
      <c r="K14" s="294">
        <f t="shared" si="8"/>
        <v>0.3911835554528541</v>
      </c>
      <c r="L14" s="295">
        <f t="shared" si="9"/>
        <v>0.44189534905007799</v>
      </c>
      <c r="M14" s="377">
        <f t="shared" si="13"/>
        <v>0.18259269145660176</v>
      </c>
      <c r="O14" s="40">
        <f t="shared" si="10"/>
        <v>5.190773415916377</v>
      </c>
      <c r="P14" s="191">
        <f t="shared" si="10"/>
        <v>5.6173460561633881</v>
      </c>
      <c r="Q14" s="377">
        <f t="shared" si="11"/>
        <v>8.2179013813051247E-2</v>
      </c>
    </row>
    <row r="15" spans="1:20" ht="20.100000000000001" customHeight="1" x14ac:dyDescent="0.25">
      <c r="A15" s="14"/>
      <c r="B15" s="9" t="s">
        <v>8</v>
      </c>
      <c r="C15" s="37">
        <v>2495.4299999999998</v>
      </c>
      <c r="D15" s="189">
        <v>2717.1900000000005</v>
      </c>
      <c r="E15" s="294">
        <f t="shared" si="6"/>
        <v>8.2831726221101031E-3</v>
      </c>
      <c r="F15" s="295">
        <f t="shared" si="7"/>
        <v>9.6894452198073664E-3</v>
      </c>
      <c r="G15" s="377">
        <f t="shared" si="12"/>
        <v>8.8866447866700601E-2</v>
      </c>
      <c r="I15" s="37">
        <v>1473.4899999999996</v>
      </c>
      <c r="J15" s="189">
        <v>2051.2059999999997</v>
      </c>
      <c r="K15" s="294">
        <f t="shared" si="8"/>
        <v>1.7420904742827686E-2</v>
      </c>
      <c r="L15" s="295">
        <f t="shared" si="9"/>
        <v>2.3165220676032845E-2</v>
      </c>
      <c r="M15" s="377">
        <f t="shared" si="13"/>
        <v>0.39207324108069974</v>
      </c>
      <c r="O15" s="40">
        <f t="shared" si="10"/>
        <v>5.9047538901111221</v>
      </c>
      <c r="P15" s="191">
        <f t="shared" si="10"/>
        <v>7.5489973097207024</v>
      </c>
      <c r="Q15" s="377">
        <f t="shared" si="11"/>
        <v>0.27846095708802476</v>
      </c>
    </row>
    <row r="16" spans="1:20" ht="20.100000000000001" customHeight="1" x14ac:dyDescent="0.25">
      <c r="A16" s="38"/>
      <c r="B16" s="39" t="s">
        <v>9</v>
      </c>
      <c r="C16" s="384">
        <v>1378.8000000000002</v>
      </c>
      <c r="D16" s="385">
        <v>1219.7299999999998</v>
      </c>
      <c r="E16" s="298">
        <f t="shared" si="6"/>
        <v>4.5767015750253111E-3</v>
      </c>
      <c r="F16" s="299">
        <f t="shared" si="7"/>
        <v>4.349532795997201E-3</v>
      </c>
      <c r="G16" s="377">
        <f t="shared" si="12"/>
        <v>-0.1153684363214392</v>
      </c>
      <c r="I16" s="384">
        <v>359.58400000000006</v>
      </c>
      <c r="J16" s="385">
        <v>452.55899999999991</v>
      </c>
      <c r="K16" s="298">
        <f t="shared" si="8"/>
        <v>4.2513207494078373E-3</v>
      </c>
      <c r="L16" s="299">
        <f t="shared" si="9"/>
        <v>5.1109586769562624E-3</v>
      </c>
      <c r="M16" s="377">
        <f t="shared" si="13"/>
        <v>0.25856267242146436</v>
      </c>
      <c r="O16" s="40">
        <f t="shared" si="10"/>
        <v>2.6079489411082104</v>
      </c>
      <c r="P16" s="191">
        <f t="shared" si="10"/>
        <v>3.7103211366449953</v>
      </c>
      <c r="Q16" s="377">
        <f t="shared" si="11"/>
        <v>0.42269700075813127</v>
      </c>
    </row>
    <row r="17" spans="1:17" ht="20.100000000000001" customHeight="1" x14ac:dyDescent="0.25">
      <c r="A17" s="14" t="s">
        <v>43</v>
      </c>
      <c r="B17" s="9"/>
      <c r="C17" s="25">
        <v>366.70000000000005</v>
      </c>
      <c r="D17" s="188">
        <v>399.3399999999998</v>
      </c>
      <c r="E17" s="294">
        <f t="shared" si="6"/>
        <v>1.2172008032795051E-3</v>
      </c>
      <c r="F17" s="295">
        <f t="shared" si="7"/>
        <v>1.4240384566695265E-3</v>
      </c>
      <c r="G17" s="386">
        <f t="shared" si="12"/>
        <v>8.9010089991818253E-2</v>
      </c>
      <c r="I17" s="37">
        <v>130.18</v>
      </c>
      <c r="J17" s="189">
        <v>167.19400000000002</v>
      </c>
      <c r="K17" s="294">
        <f t="shared" si="8"/>
        <v>1.5391033392973886E-3</v>
      </c>
      <c r="L17" s="295">
        <f t="shared" si="9"/>
        <v>1.8881993840251228E-3</v>
      </c>
      <c r="M17" s="386">
        <f t="shared" si="13"/>
        <v>0.28432939007528046</v>
      </c>
      <c r="O17" s="387">
        <f t="shared" si="10"/>
        <v>3.5500409053722386</v>
      </c>
      <c r="P17" s="388">
        <f t="shared" si="10"/>
        <v>4.1867581509490686</v>
      </c>
      <c r="Q17" s="386">
        <f t="shared" si="11"/>
        <v>0.17935490394302009</v>
      </c>
    </row>
    <row r="18" spans="1:17" ht="20.100000000000001" customHeight="1" x14ac:dyDescent="0.25">
      <c r="A18" s="14" t="s">
        <v>10</v>
      </c>
      <c r="C18" s="25">
        <v>1986.1899999999994</v>
      </c>
      <c r="D18" s="188">
        <v>1198.6799999999994</v>
      </c>
      <c r="E18" s="294">
        <f t="shared" si="6"/>
        <v>6.5928335518563386E-3</v>
      </c>
      <c r="F18" s="295">
        <f t="shared" si="7"/>
        <v>4.2744689168143137E-3</v>
      </c>
      <c r="G18" s="377">
        <f t="shared" si="12"/>
        <v>-0.39649278266429711</v>
      </c>
      <c r="I18" s="25">
        <v>765.68999999999971</v>
      </c>
      <c r="J18" s="188">
        <v>567.27599999999995</v>
      </c>
      <c r="K18" s="294">
        <f t="shared" si="8"/>
        <v>9.0526658155370785E-3</v>
      </c>
      <c r="L18" s="295">
        <f t="shared" si="9"/>
        <v>6.4065109619498035E-3</v>
      </c>
      <c r="M18" s="377">
        <f t="shared" si="13"/>
        <v>-0.25913097990048173</v>
      </c>
      <c r="O18" s="40">
        <f t="shared" si="10"/>
        <v>3.8550692531932995</v>
      </c>
      <c r="P18" s="191">
        <f t="shared" si="10"/>
        <v>4.7325057563319675</v>
      </c>
      <c r="Q18" s="377">
        <f t="shared" si="11"/>
        <v>0.2276058990151355</v>
      </c>
    </row>
    <row r="19" spans="1:17" ht="20.100000000000001" customHeight="1" thickBot="1" x14ac:dyDescent="0.3">
      <c r="A19" s="14" t="s">
        <v>11</v>
      </c>
      <c r="B19" s="16"/>
      <c r="C19" s="27">
        <v>2541.4699999999993</v>
      </c>
      <c r="D19" s="190">
        <v>2172.0400000000009</v>
      </c>
      <c r="E19" s="300">
        <f t="shared" si="6"/>
        <v>8.435994888221332E-3</v>
      </c>
      <c r="F19" s="301">
        <f t="shared" si="7"/>
        <v>7.74545121807102E-3</v>
      </c>
      <c r="G19" s="389">
        <f t="shared" si="12"/>
        <v>-0.14536075578306987</v>
      </c>
      <c r="I19" s="27">
        <v>528.21199999999988</v>
      </c>
      <c r="J19" s="190">
        <v>398.75600000000003</v>
      </c>
      <c r="K19" s="300">
        <f t="shared" si="8"/>
        <v>6.244990421393086E-3</v>
      </c>
      <c r="L19" s="301">
        <f t="shared" si="9"/>
        <v>4.5033364449461218E-3</v>
      </c>
      <c r="M19" s="389">
        <f t="shared" si="13"/>
        <v>-0.24508341347792151</v>
      </c>
      <c r="O19" s="390">
        <f t="shared" si="10"/>
        <v>2.0783719658307986</v>
      </c>
      <c r="P19" s="391">
        <f t="shared" si="10"/>
        <v>1.835859376438739</v>
      </c>
      <c r="Q19" s="389">
        <f t="shared" si="11"/>
        <v>-0.11668392057776762</v>
      </c>
    </row>
    <row r="20" spans="1:17" ht="26.25" customHeight="1" thickBot="1" x14ac:dyDescent="0.3">
      <c r="A20" s="18" t="s">
        <v>12</v>
      </c>
      <c r="B20" s="60"/>
      <c r="C20" s="392">
        <f>C8+C9+C10+C13+C17+C18+C19</f>
        <v>301264.99999999994</v>
      </c>
      <c r="D20" s="193">
        <f>D8+D9+D10+D13+D17+D18+D19</f>
        <v>280427.82</v>
      </c>
      <c r="E20" s="302">
        <f>E8+E9+E10+E13+E17+E18+E19</f>
        <v>1</v>
      </c>
      <c r="F20" s="303">
        <f>F8+F9+F10+F13+F17+F18+F19</f>
        <v>0.99999999999999978</v>
      </c>
      <c r="G20" s="389">
        <f>(D20-C20)/C20</f>
        <v>-6.9165618309461566E-2</v>
      </c>
      <c r="H20" s="2"/>
      <c r="I20" s="392">
        <f>I8+I9+I10+I13+I17+I18+I19</f>
        <v>84581.714999999997</v>
      </c>
      <c r="J20" s="393">
        <f>J8+J9+J10+J13+J17+J18+J19</f>
        <v>88546.792999999976</v>
      </c>
      <c r="K20" s="302">
        <f>K8+K9+K10+K13+K17+K18+K19</f>
        <v>1.0000000000000002</v>
      </c>
      <c r="L20" s="303">
        <f>L8+L9+L10+L13+L17+L18+L19</f>
        <v>1</v>
      </c>
      <c r="M20" s="389">
        <f>(J20-I20)/I20</f>
        <v>4.6878666387882767E-2</v>
      </c>
      <c r="N20" s="2"/>
      <c r="O20" s="30">
        <f t="shared" si="10"/>
        <v>2.8075519891125755</v>
      </c>
      <c r="P20" s="394">
        <f t="shared" si="10"/>
        <v>3.1575609367144808</v>
      </c>
      <c r="Q20" s="389">
        <f t="shared" si="11"/>
        <v>0.12466695147915596</v>
      </c>
    </row>
    <row r="21" spans="1:17" x14ac:dyDescent="0.25">
      <c r="J21" s="406"/>
    </row>
    <row r="22" spans="1:17" x14ac:dyDescent="0.25">
      <c r="A22" s="2"/>
    </row>
    <row r="23" spans="1:17" ht="8.25" customHeight="1" thickBot="1" x14ac:dyDescent="0.3"/>
    <row r="24" spans="1:17" ht="15" customHeight="1" x14ac:dyDescent="0.25">
      <c r="A24" s="440" t="s">
        <v>2</v>
      </c>
      <c r="B24" s="459"/>
      <c r="C24" s="462" t="s">
        <v>1</v>
      </c>
      <c r="D24" s="463"/>
      <c r="E24" s="458" t="s">
        <v>116</v>
      </c>
      <c r="F24" s="458"/>
      <c r="G24" s="176" t="s">
        <v>0</v>
      </c>
      <c r="I24" s="464">
        <v>1000</v>
      </c>
      <c r="J24" s="463"/>
      <c r="K24" s="458" t="s">
        <v>116</v>
      </c>
      <c r="L24" s="458"/>
      <c r="M24" s="176" t="s">
        <v>0</v>
      </c>
      <c r="O24" s="470" t="s">
        <v>22</v>
      </c>
      <c r="P24" s="458"/>
      <c r="Q24" s="176" t="s">
        <v>0</v>
      </c>
    </row>
    <row r="25" spans="1:17" ht="15" customHeight="1" x14ac:dyDescent="0.25">
      <c r="A25" s="460"/>
      <c r="B25" s="471"/>
      <c r="C25" s="465" t="str">
        <f>C5</f>
        <v>Set</v>
      </c>
      <c r="D25" s="466"/>
      <c r="E25" s="467" t="str">
        <f>C25</f>
        <v>Set</v>
      </c>
      <c r="F25" s="467"/>
      <c r="G25" s="177" t="str">
        <f>G5</f>
        <v>2021 /2020</v>
      </c>
      <c r="I25" s="468" t="str">
        <f>C5</f>
        <v>Set</v>
      </c>
      <c r="J25" s="466"/>
      <c r="K25" s="467" t="str">
        <f>I25</f>
        <v>Set</v>
      </c>
      <c r="L25" s="467"/>
      <c r="M25" s="177" t="str">
        <f>G25</f>
        <v>2021 /2020</v>
      </c>
      <c r="O25" s="468" t="str">
        <f>C5</f>
        <v>Set</v>
      </c>
      <c r="P25" s="466"/>
      <c r="Q25" s="177" t="str">
        <f>Q5</f>
        <v>2021 /2020</v>
      </c>
    </row>
    <row r="26" spans="1:17" ht="19.5" customHeight="1" x14ac:dyDescent="0.25">
      <c r="A26" s="460"/>
      <c r="B26" s="471"/>
      <c r="C26" s="187">
        <f>C6</f>
        <v>2020</v>
      </c>
      <c r="D26" s="185">
        <f>D6</f>
        <v>2021</v>
      </c>
      <c r="E26" s="376">
        <f>C26</f>
        <v>2020</v>
      </c>
      <c r="F26" s="185">
        <f>D26</f>
        <v>2021</v>
      </c>
      <c r="G26" s="177" t="str">
        <f>G6</f>
        <v>HL</v>
      </c>
      <c r="I26" s="375">
        <f>C6</f>
        <v>2020</v>
      </c>
      <c r="J26" s="186">
        <f>D6</f>
        <v>2021</v>
      </c>
      <c r="K26" s="376">
        <f>I26</f>
        <v>2020</v>
      </c>
      <c r="L26" s="185">
        <f>J26</f>
        <v>2021</v>
      </c>
      <c r="M26" s="358">
        <f>M6</f>
        <v>1000</v>
      </c>
      <c r="O26" s="375">
        <f>C6</f>
        <v>2020</v>
      </c>
      <c r="P26" s="186">
        <f>D6</f>
        <v>2021</v>
      </c>
      <c r="Q26" s="177"/>
    </row>
    <row r="27" spans="1:17" ht="19.5" customHeight="1" x14ac:dyDescent="0.25">
      <c r="A27" s="29" t="s">
        <v>151</v>
      </c>
      <c r="B27" s="21"/>
      <c r="C27" s="95">
        <f>C28+C29</f>
        <v>36655.180000000008</v>
      </c>
      <c r="D27" s="378">
        <f>D28+D29</f>
        <v>46963.91</v>
      </c>
      <c r="E27" s="296">
        <f>C27/$C$40</f>
        <v>0.29282363923154442</v>
      </c>
      <c r="F27" s="297">
        <f>D27/$D$40</f>
        <v>0.36894859974609401</v>
      </c>
      <c r="G27" s="379">
        <f>(D27-C27)/C27</f>
        <v>0.28123528516296997</v>
      </c>
      <c r="I27" s="95">
        <f>I28+I29</f>
        <v>9484.2000000000007</v>
      </c>
      <c r="J27" s="378">
        <f>J28+J29</f>
        <v>11544.603999999998</v>
      </c>
      <c r="K27" s="296">
        <f>I27/$I$40</f>
        <v>0.26703790647597186</v>
      </c>
      <c r="L27" s="297">
        <f>J27/$J$40</f>
        <v>0.3041781627735971</v>
      </c>
      <c r="M27" s="379">
        <f>(J27-I27)/I27</f>
        <v>0.2172459458889518</v>
      </c>
      <c r="O27" s="382">
        <f t="shared" ref="O27:O28" si="14">(I27/C27)*10</f>
        <v>2.5874105651643231</v>
      </c>
      <c r="P27" s="383">
        <f t="shared" ref="P27:P28" si="15">(J27/D27)*10</f>
        <v>2.45818629666908</v>
      </c>
      <c r="Q27" s="379">
        <f t="shared" ref="Q27:Q28" si="16">(P27-O27)/O27</f>
        <v>-4.9943472533913957E-2</v>
      </c>
    </row>
    <row r="28" spans="1:17" ht="20.100000000000001" customHeight="1" x14ac:dyDescent="0.25">
      <c r="A28" s="14" t="s">
        <v>4</v>
      </c>
      <c r="C28" s="25">
        <v>20436.700000000012</v>
      </c>
      <c r="D28" s="188">
        <v>23669.45</v>
      </c>
      <c r="E28" s="294">
        <f>C28/$C$40</f>
        <v>0.16326065969075329</v>
      </c>
      <c r="F28" s="295">
        <f>D28/$D$40</f>
        <v>0.18594726108324847</v>
      </c>
      <c r="G28" s="377">
        <f>(D28-C28)/C28</f>
        <v>0.15818356192535915</v>
      </c>
      <c r="I28" s="25">
        <v>5765.2579999999998</v>
      </c>
      <c r="J28" s="188">
        <v>6122.4919999999993</v>
      </c>
      <c r="K28" s="294">
        <f>I28/$I$40</f>
        <v>0.16232707309144137</v>
      </c>
      <c r="L28" s="295">
        <f>J28/$J$40</f>
        <v>0.16131591591673877</v>
      </c>
      <c r="M28" s="377">
        <f>(J28-I28)/I28</f>
        <v>6.1963228705462878E-2</v>
      </c>
      <c r="O28" s="40">
        <f t="shared" si="14"/>
        <v>2.8210317712742254</v>
      </c>
      <c r="P28" s="191">
        <f t="shared" si="15"/>
        <v>2.5866642444163253</v>
      </c>
      <c r="Q28" s="377">
        <f t="shared" si="16"/>
        <v>-8.3078655562974835E-2</v>
      </c>
    </row>
    <row r="29" spans="1:17" ht="20.100000000000001" customHeight="1" x14ac:dyDescent="0.25">
      <c r="A29" s="14" t="s">
        <v>5</v>
      </c>
      <c r="C29" s="25">
        <v>16218.48</v>
      </c>
      <c r="D29" s="188">
        <v>23294.46</v>
      </c>
      <c r="E29" s="294">
        <f>C29/$C$40</f>
        <v>0.12956297954079118</v>
      </c>
      <c r="F29" s="295">
        <f>D29/$D$40</f>
        <v>0.18300133866284549</v>
      </c>
      <c r="G29" s="377">
        <f t="shared" ref="G29:G40" si="17">(D29-C29)/C29</f>
        <v>0.4362911937493526</v>
      </c>
      <c r="I29" s="25">
        <v>3718.942</v>
      </c>
      <c r="J29" s="188">
        <v>5422.1119999999983</v>
      </c>
      <c r="K29" s="294">
        <f t="shared" ref="K29:K39" si="18">I29/$I$40</f>
        <v>0.10471083338453044</v>
      </c>
      <c r="L29" s="295">
        <f t="shared" ref="L29:L39" si="19">J29/$J$40</f>
        <v>0.1428622468568583</v>
      </c>
      <c r="M29" s="377">
        <f t="shared" ref="M29:M40" si="20">(J29-I29)/I29</f>
        <v>0.45797164892595749</v>
      </c>
      <c r="O29" s="40">
        <f t="shared" ref="O29:P40" si="21">(I29/C29)*10</f>
        <v>2.2930274600332461</v>
      </c>
      <c r="P29" s="191">
        <f t="shared" si="21"/>
        <v>2.327640134177825</v>
      </c>
      <c r="Q29" s="377">
        <f t="shared" ref="Q29:Q38" si="22">(P29-O29)/O29</f>
        <v>1.509474908079691E-2</v>
      </c>
    </row>
    <row r="30" spans="1:17" ht="20.100000000000001" customHeight="1" x14ac:dyDescent="0.25">
      <c r="A30" s="29" t="s">
        <v>41</v>
      </c>
      <c r="B30" s="21"/>
      <c r="C30" s="95">
        <f>C31+C32</f>
        <v>41575.960000000006</v>
      </c>
      <c r="D30" s="378">
        <f>D31+D32</f>
        <v>30032.630000000005</v>
      </c>
      <c r="E30" s="296">
        <f>C30/$C$40</f>
        <v>0.33213379150627886</v>
      </c>
      <c r="F30" s="297">
        <f>D30/$D$40</f>
        <v>0.23593641979964053</v>
      </c>
      <c r="G30" s="379">
        <f>(D30-C30)/C30</f>
        <v>-0.27764434062376431</v>
      </c>
      <c r="I30" s="95">
        <f>I31+I32</f>
        <v>5618.5689999999995</v>
      </c>
      <c r="J30" s="378">
        <f>J31+J32</f>
        <v>3945.547</v>
      </c>
      <c r="K30" s="296">
        <f t="shared" si="18"/>
        <v>0.15819688567836976</v>
      </c>
      <c r="L30" s="297">
        <f t="shared" si="19"/>
        <v>0.10395759244724877</v>
      </c>
      <c r="M30" s="379">
        <f t="shared" si="20"/>
        <v>-0.29776656654034145</v>
      </c>
      <c r="O30" s="382">
        <f t="shared" si="21"/>
        <v>1.3513985004796036</v>
      </c>
      <c r="P30" s="383">
        <f t="shared" si="21"/>
        <v>1.3137534075437283</v>
      </c>
      <c r="Q30" s="379">
        <f t="shared" si="22"/>
        <v>-2.7856396852975151E-2</v>
      </c>
    </row>
    <row r="31" spans="1:17" ht="20.100000000000001" customHeight="1" x14ac:dyDescent="0.25">
      <c r="A31" s="14"/>
      <c r="B31" t="s">
        <v>6</v>
      </c>
      <c r="C31" s="37">
        <v>38789.880000000005</v>
      </c>
      <c r="D31" s="189">
        <v>28277.090000000004</v>
      </c>
      <c r="E31" s="294">
        <f t="shared" ref="E31:E38" si="23">C31/$C$40</f>
        <v>0.30987690762819609</v>
      </c>
      <c r="F31" s="295">
        <f t="shared" ref="F31:F38" si="24">D31/$D$40</f>
        <v>0.2221448929698204</v>
      </c>
      <c r="G31" s="377">
        <f>(D31-C31)/C31</f>
        <v>-0.27101888430693777</v>
      </c>
      <c r="I31" s="37">
        <v>5168.7619999999997</v>
      </c>
      <c r="J31" s="189">
        <v>3668.8440000000001</v>
      </c>
      <c r="K31" s="294">
        <f>I31/$I$40</f>
        <v>0.14553208320707672</v>
      </c>
      <c r="L31" s="295">
        <f>J31/$J$40</f>
        <v>9.6666999355104366E-2</v>
      </c>
      <c r="M31" s="377">
        <f>(J31-I31)/I31</f>
        <v>-0.29018902398678825</v>
      </c>
      <c r="O31" s="40">
        <f t="shared" si="21"/>
        <v>1.3325027043135989</v>
      </c>
      <c r="P31" s="191">
        <f t="shared" si="21"/>
        <v>1.2974616553542107</v>
      </c>
      <c r="Q31" s="377">
        <f t="shared" si="22"/>
        <v>-2.6297169113392988E-2</v>
      </c>
    </row>
    <row r="32" spans="1:17" ht="20.100000000000001" customHeight="1" x14ac:dyDescent="0.25">
      <c r="A32" s="14"/>
      <c r="B32" t="s">
        <v>42</v>
      </c>
      <c r="C32" s="37">
        <v>2786.0800000000004</v>
      </c>
      <c r="D32" s="189">
        <v>1755.5399999999997</v>
      </c>
      <c r="E32" s="298">
        <f t="shared" si="23"/>
        <v>2.225688387808275E-2</v>
      </c>
      <c r="F32" s="299">
        <f t="shared" si="24"/>
        <v>1.3791526829820126E-2</v>
      </c>
      <c r="G32" s="377">
        <f>(D32-C32)/C32</f>
        <v>-0.3698888761270317</v>
      </c>
      <c r="I32" s="37">
        <v>449.8069999999999</v>
      </c>
      <c r="J32" s="189">
        <v>276.70300000000003</v>
      </c>
      <c r="K32" s="298">
        <f>I32/$I$40</f>
        <v>1.2664802471293039E-2</v>
      </c>
      <c r="L32" s="299">
        <f>J32/$J$40</f>
        <v>7.2905930921444047E-3</v>
      </c>
      <c r="M32" s="377">
        <f>(J32-I32)/I32</f>
        <v>-0.38484060941692749</v>
      </c>
      <c r="O32" s="40">
        <f t="shared" si="21"/>
        <v>1.6144798426462981</v>
      </c>
      <c r="P32" s="191">
        <f t="shared" si="21"/>
        <v>1.5761702951798311</v>
      </c>
      <c r="Q32" s="377">
        <f t="shared" si="22"/>
        <v>-2.3728724543053879E-2</v>
      </c>
    </row>
    <row r="33" spans="1:19" ht="20.100000000000001" customHeight="1" x14ac:dyDescent="0.25">
      <c r="A33" s="29" t="s">
        <v>40</v>
      </c>
      <c r="B33" s="21"/>
      <c r="C33" s="95">
        <f>SUM(C34:C36)</f>
        <v>44450.030000000006</v>
      </c>
      <c r="D33" s="378">
        <f>SUM(D34:D36)</f>
        <v>48095.81</v>
      </c>
      <c r="E33" s="296">
        <f t="shared" si="23"/>
        <v>0.35509359246227484</v>
      </c>
      <c r="F33" s="297">
        <f t="shared" si="24"/>
        <v>0.37784080910542123</v>
      </c>
      <c r="G33" s="379">
        <f t="shared" si="17"/>
        <v>8.2019742168902718E-2</v>
      </c>
      <c r="I33" s="95">
        <f>SUM(I34:I36)</f>
        <v>19770.638000000003</v>
      </c>
      <c r="J33" s="378">
        <f>SUM(J34:J36)</f>
        <v>21943.182000000004</v>
      </c>
      <c r="K33" s="296">
        <f t="shared" si="18"/>
        <v>0.55666369131969962</v>
      </c>
      <c r="L33" s="297">
        <f t="shared" si="19"/>
        <v>0.57816073952529412</v>
      </c>
      <c r="M33" s="379">
        <f t="shared" si="20"/>
        <v>0.10988739968836622</v>
      </c>
      <c r="O33" s="382">
        <f t="shared" si="21"/>
        <v>4.4478345683906175</v>
      </c>
      <c r="P33" s="383">
        <f t="shared" si="21"/>
        <v>4.5623895303977635</v>
      </c>
      <c r="Q33" s="379">
        <f t="shared" si="22"/>
        <v>2.5755220938578207E-2</v>
      </c>
    </row>
    <row r="34" spans="1:19" ht="20.100000000000001" customHeight="1" x14ac:dyDescent="0.25">
      <c r="A34" s="14"/>
      <c r="B34" s="9" t="s">
        <v>7</v>
      </c>
      <c r="C34" s="37">
        <v>41907.86</v>
      </c>
      <c r="D34" s="189">
        <v>45540.93</v>
      </c>
      <c r="E34" s="294">
        <f t="shared" si="23"/>
        <v>0.33478520846456272</v>
      </c>
      <c r="F34" s="295">
        <f t="shared" si="24"/>
        <v>0.35776966514574454</v>
      </c>
      <c r="G34" s="377">
        <f t="shared" si="17"/>
        <v>8.6691852077390719E-2</v>
      </c>
      <c r="I34" s="37">
        <v>18807.567000000003</v>
      </c>
      <c r="J34" s="189">
        <v>20972.060000000005</v>
      </c>
      <c r="K34" s="294">
        <f t="shared" si="18"/>
        <v>0.529547385924651</v>
      </c>
      <c r="L34" s="295">
        <f t="shared" si="19"/>
        <v>0.55257353828486866</v>
      </c>
      <c r="M34" s="377">
        <f t="shared" si="20"/>
        <v>0.115086284153607</v>
      </c>
      <c r="O34" s="40">
        <f t="shared" si="21"/>
        <v>4.4878376037335244</v>
      </c>
      <c r="P34" s="191">
        <f t="shared" si="21"/>
        <v>4.6051013890142354</v>
      </c>
      <c r="Q34" s="377">
        <f t="shared" si="22"/>
        <v>2.612923987783267E-2</v>
      </c>
    </row>
    <row r="35" spans="1:19" ht="20.100000000000001" customHeight="1" x14ac:dyDescent="0.25">
      <c r="A35" s="14"/>
      <c r="B35" s="9" t="s">
        <v>8</v>
      </c>
      <c r="C35" s="37">
        <v>1575.76</v>
      </c>
      <c r="D35" s="189">
        <v>1798.3899999999999</v>
      </c>
      <c r="E35" s="294">
        <f t="shared" si="23"/>
        <v>1.2588119271423531E-2</v>
      </c>
      <c r="F35" s="295">
        <f t="shared" si="24"/>
        <v>1.4128156541850494E-2</v>
      </c>
      <c r="G35" s="377">
        <f t="shared" si="17"/>
        <v>0.14128420571660652</v>
      </c>
      <c r="I35" s="37">
        <v>753.51400000000012</v>
      </c>
      <c r="J35" s="189">
        <v>831.44999999999982</v>
      </c>
      <c r="K35" s="294">
        <f t="shared" si="18"/>
        <v>2.1216001461413243E-2</v>
      </c>
      <c r="L35" s="295">
        <f t="shared" si="19"/>
        <v>2.1907112053224806E-2</v>
      </c>
      <c r="M35" s="377">
        <f t="shared" si="20"/>
        <v>0.10343006234787898</v>
      </c>
      <c r="O35" s="40">
        <f t="shared" si="21"/>
        <v>4.7819084124485975</v>
      </c>
      <c r="P35" s="191">
        <f t="shared" si="21"/>
        <v>4.6233019534138862</v>
      </c>
      <c r="Q35" s="377">
        <f t="shared" si="22"/>
        <v>-3.3168025264100828E-2</v>
      </c>
    </row>
    <row r="36" spans="1:19" ht="20.100000000000001" customHeight="1" x14ac:dyDescent="0.25">
      <c r="A36" s="38"/>
      <c r="B36" s="39" t="s">
        <v>9</v>
      </c>
      <c r="C36" s="384">
        <v>966.41000000000008</v>
      </c>
      <c r="D36" s="385">
        <v>756.48999999999978</v>
      </c>
      <c r="E36" s="298">
        <f t="shared" si="23"/>
        <v>7.7202647262885312E-3</v>
      </c>
      <c r="F36" s="299">
        <f t="shared" si="24"/>
        <v>5.9429874178262105E-3</v>
      </c>
      <c r="G36" s="377">
        <f t="shared" si="17"/>
        <v>-0.21721629536118239</v>
      </c>
      <c r="I36" s="384">
        <v>209.55700000000002</v>
      </c>
      <c r="J36" s="385">
        <v>139.67200000000003</v>
      </c>
      <c r="K36" s="298">
        <f t="shared" si="18"/>
        <v>5.9003039336354389E-3</v>
      </c>
      <c r="L36" s="299">
        <f t="shared" si="19"/>
        <v>3.680089187200693E-3</v>
      </c>
      <c r="M36" s="377">
        <f t="shared" si="20"/>
        <v>-0.3334892177307367</v>
      </c>
      <c r="O36" s="40">
        <f t="shared" si="21"/>
        <v>2.1684067838701999</v>
      </c>
      <c r="P36" s="191">
        <f t="shared" si="21"/>
        <v>1.8463165408663706</v>
      </c>
      <c r="Q36" s="377">
        <f t="shared" si="22"/>
        <v>-0.14853773996637223</v>
      </c>
    </row>
    <row r="37" spans="1:19" ht="20.100000000000001" customHeight="1" x14ac:dyDescent="0.25">
      <c r="A37" s="14" t="s">
        <v>43</v>
      </c>
      <c r="B37" s="9"/>
      <c r="C37" s="25">
        <v>259.05000000000007</v>
      </c>
      <c r="D37" s="188">
        <v>267.65999999999997</v>
      </c>
      <c r="E37" s="294">
        <f t="shared" si="23"/>
        <v>2.0694473125744189E-3</v>
      </c>
      <c r="F37" s="295">
        <f t="shared" si="24"/>
        <v>2.1027376597910928E-3</v>
      </c>
      <c r="G37" s="386">
        <f>(D37-C37)/C37</f>
        <v>3.3236826867399719E-2</v>
      </c>
      <c r="I37" s="25">
        <v>56.91</v>
      </c>
      <c r="J37" s="188">
        <v>57.524999999999999</v>
      </c>
      <c r="K37" s="294">
        <f>I37/$I$40</f>
        <v>1.6023625880461775E-3</v>
      </c>
      <c r="L37" s="295">
        <f>J37/$J$40</f>
        <v>1.5156733668431743E-3</v>
      </c>
      <c r="M37" s="386">
        <f>(J37-I37)/I37</f>
        <v>1.0806536636794975E-2</v>
      </c>
      <c r="O37" s="387">
        <f t="shared" si="21"/>
        <v>2.1968731905037631</v>
      </c>
      <c r="P37" s="388">
        <f t="shared" si="21"/>
        <v>2.1491817978031831</v>
      </c>
      <c r="Q37" s="386">
        <f t="shared" si="22"/>
        <v>-2.170875993513486E-2</v>
      </c>
    </row>
    <row r="38" spans="1:19" ht="20.100000000000001" customHeight="1" x14ac:dyDescent="0.25">
      <c r="A38" s="14" t="s">
        <v>10</v>
      </c>
      <c r="C38" s="25">
        <v>873.82</v>
      </c>
      <c r="D38" s="188">
        <v>390.2799999999998</v>
      </c>
      <c r="E38" s="294">
        <f t="shared" si="23"/>
        <v>6.9806000798061322E-3</v>
      </c>
      <c r="F38" s="295">
        <f t="shared" si="24"/>
        <v>3.0660407003783433E-3</v>
      </c>
      <c r="G38" s="377">
        <f t="shared" si="17"/>
        <v>-0.55336339291845027</v>
      </c>
      <c r="I38" s="25">
        <v>276.40500000000003</v>
      </c>
      <c r="J38" s="188">
        <v>185.30300000000003</v>
      </c>
      <c r="K38" s="294">
        <f t="shared" si="18"/>
        <v>7.7824816578616011E-3</v>
      </c>
      <c r="L38" s="295">
        <f t="shared" si="19"/>
        <v>4.8823784771167451E-3</v>
      </c>
      <c r="M38" s="377">
        <f t="shared" si="20"/>
        <v>-0.32959606374703782</v>
      </c>
      <c r="O38" s="40">
        <f t="shared" si="21"/>
        <v>3.1631800599665838</v>
      </c>
      <c r="P38" s="191">
        <f t="shared" si="21"/>
        <v>4.7479501896074643</v>
      </c>
      <c r="Q38" s="377">
        <f t="shared" si="22"/>
        <v>0.50100534892016935</v>
      </c>
    </row>
    <row r="39" spans="1:19" ht="20.100000000000001" customHeight="1" thickBot="1" x14ac:dyDescent="0.3">
      <c r="A39" s="14" t="s">
        <v>11</v>
      </c>
      <c r="B39" s="16"/>
      <c r="C39" s="27">
        <v>1364.3100000000002</v>
      </c>
      <c r="D39" s="190">
        <v>1540.9099999999996</v>
      </c>
      <c r="E39" s="300">
        <f>C39/$C$40</f>
        <v>1.0898929407521348E-2</v>
      </c>
      <c r="F39" s="301">
        <f>D39/$D$40</f>
        <v>1.2105392988674782E-2</v>
      </c>
      <c r="G39" s="389">
        <f t="shared" si="17"/>
        <v>0.129442721962017</v>
      </c>
      <c r="I39" s="27">
        <v>309.58400000000006</v>
      </c>
      <c r="J39" s="190">
        <v>277.26699999999994</v>
      </c>
      <c r="K39" s="300">
        <f t="shared" si="18"/>
        <v>8.7166722800507447E-3</v>
      </c>
      <c r="L39" s="301">
        <f t="shared" si="19"/>
        <v>7.3054534099001528E-3</v>
      </c>
      <c r="M39" s="389">
        <f t="shared" si="20"/>
        <v>-0.10438846968835636</v>
      </c>
      <c r="O39" s="390">
        <f t="shared" si="21"/>
        <v>2.2691617007864782</v>
      </c>
      <c r="P39" s="391">
        <f t="shared" si="21"/>
        <v>1.7993717997806491</v>
      </c>
      <c r="Q39" s="389">
        <f>(P39-O39)/O39</f>
        <v>-0.2070323595021909</v>
      </c>
    </row>
    <row r="40" spans="1:19" ht="26.25" customHeight="1" thickBot="1" x14ac:dyDescent="0.3">
      <c r="A40" s="18" t="s">
        <v>12</v>
      </c>
      <c r="B40" s="60"/>
      <c r="C40" s="392">
        <f>C28+C29+C30+C33+C37+C38+C39</f>
        <v>125178.35000000002</v>
      </c>
      <c r="D40" s="393">
        <f>D28+D29+D30+D33+D37+D38+D39</f>
        <v>127291.20000000001</v>
      </c>
      <c r="E40" s="302">
        <f>C40/$C$40</f>
        <v>1</v>
      </c>
      <c r="F40" s="303">
        <f>D40/$D$40</f>
        <v>1</v>
      </c>
      <c r="G40" s="389">
        <f t="shared" si="17"/>
        <v>1.6878717445948047E-2</v>
      </c>
      <c r="H40" s="2"/>
      <c r="I40" s="392">
        <f>I28+I29+I30+I33+I37+I38+I39</f>
        <v>35516.306000000011</v>
      </c>
      <c r="J40" s="393">
        <f>J28+J29+J30+J33+J37+J38+J39</f>
        <v>37953.428</v>
      </c>
      <c r="K40" s="302">
        <f>K28+K29+K30+K33+K37+K38+K39</f>
        <v>0.99999999999999967</v>
      </c>
      <c r="L40" s="303">
        <f>L28+L29+L30+L33+L37+L38+L39</f>
        <v>1</v>
      </c>
      <c r="M40" s="389">
        <f t="shared" si="20"/>
        <v>6.8619805224112776E-2</v>
      </c>
      <c r="N40" s="2"/>
      <c r="O40" s="30">
        <f t="shared" si="21"/>
        <v>2.837256282735793</v>
      </c>
      <c r="P40" s="394">
        <f t="shared" si="21"/>
        <v>2.9816222959638998</v>
      </c>
      <c r="Q40" s="389">
        <f>(P40-O40)/O40</f>
        <v>5.0882260480503191E-2</v>
      </c>
    </row>
    <row r="42" spans="1:19" x14ac:dyDescent="0.25">
      <c r="A42" s="2"/>
    </row>
    <row r="43" spans="1:19" ht="8.25" customHeight="1" thickBot="1" x14ac:dyDescent="0.3"/>
    <row r="44" spans="1:19" ht="15" customHeight="1" x14ac:dyDescent="0.25">
      <c r="A44" s="440" t="s">
        <v>15</v>
      </c>
      <c r="B44" s="459"/>
      <c r="C44" s="462" t="s">
        <v>1</v>
      </c>
      <c r="D44" s="463"/>
      <c r="E44" s="458" t="s">
        <v>116</v>
      </c>
      <c r="F44" s="458"/>
      <c r="G44" s="176" t="s">
        <v>0</v>
      </c>
      <c r="I44" s="464">
        <v>1000</v>
      </c>
      <c r="J44" s="463"/>
      <c r="K44" s="458" t="s">
        <v>116</v>
      </c>
      <c r="L44" s="458"/>
      <c r="M44" s="176" t="s">
        <v>0</v>
      </c>
      <c r="O44" s="470" t="s">
        <v>22</v>
      </c>
      <c r="P44" s="458"/>
      <c r="Q44" s="176" t="s">
        <v>0</v>
      </c>
    </row>
    <row r="45" spans="1:19" ht="15" customHeight="1" x14ac:dyDescent="0.25">
      <c r="A45" s="460"/>
      <c r="B45" s="471"/>
      <c r="C45" s="465" t="str">
        <f>C5</f>
        <v>Set</v>
      </c>
      <c r="D45" s="466"/>
      <c r="E45" s="467" t="str">
        <f>C45</f>
        <v>Set</v>
      </c>
      <c r="F45" s="467"/>
      <c r="G45" s="177" t="str">
        <f>G5</f>
        <v>2021 /2020</v>
      </c>
      <c r="I45" s="468" t="str">
        <f>C5</f>
        <v>Set</v>
      </c>
      <c r="J45" s="466"/>
      <c r="K45" s="467" t="str">
        <f>I45</f>
        <v>Set</v>
      </c>
      <c r="L45" s="467"/>
      <c r="M45" s="177" t="str">
        <f>G45</f>
        <v>2021 /2020</v>
      </c>
      <c r="O45" s="468" t="str">
        <f>C5</f>
        <v>Set</v>
      </c>
      <c r="P45" s="466"/>
      <c r="Q45" s="177" t="str">
        <f>Q25</f>
        <v>2021 /2020</v>
      </c>
    </row>
    <row r="46" spans="1:19" ht="15.75" customHeight="1" x14ac:dyDescent="0.25">
      <c r="A46" s="460"/>
      <c r="B46" s="471"/>
      <c r="C46" s="187">
        <f>C6</f>
        <v>2020</v>
      </c>
      <c r="D46" s="185">
        <f>D6</f>
        <v>2021</v>
      </c>
      <c r="E46" s="376">
        <f>C46</f>
        <v>2020</v>
      </c>
      <c r="F46" s="185">
        <f>D46</f>
        <v>2021</v>
      </c>
      <c r="G46" s="177" t="str">
        <f>G26</f>
        <v>HL</v>
      </c>
      <c r="I46" s="375">
        <f>C6</f>
        <v>2020</v>
      </c>
      <c r="J46" s="186">
        <f>D6</f>
        <v>2021</v>
      </c>
      <c r="K46" s="376">
        <f>I46</f>
        <v>2020</v>
      </c>
      <c r="L46" s="185">
        <f>J46</f>
        <v>2021</v>
      </c>
      <c r="M46" s="358">
        <f>M26</f>
        <v>1000</v>
      </c>
      <c r="O46" s="375">
        <f>O26</f>
        <v>2020</v>
      </c>
      <c r="P46" s="186">
        <f>P26</f>
        <v>2021</v>
      </c>
      <c r="Q46" s="177"/>
    </row>
    <row r="47" spans="1:19" s="415" customFormat="1" ht="19.5" customHeight="1" x14ac:dyDescent="0.25">
      <c r="A47" s="29" t="s">
        <v>151</v>
      </c>
      <c r="B47" s="21"/>
      <c r="C47" s="95">
        <f>C48+C49</f>
        <v>84533.760000000009</v>
      </c>
      <c r="D47" s="378">
        <f>D48+D49</f>
        <v>71909.070000000007</v>
      </c>
      <c r="E47" s="296">
        <f>C47/$C$60</f>
        <v>0.48006910234251154</v>
      </c>
      <c r="F47" s="297">
        <f>D47/$D$60</f>
        <v>0.46957461905584713</v>
      </c>
      <c r="G47" s="379">
        <f>(D47-C47)/C47</f>
        <v>-0.14934494810120832</v>
      </c>
      <c r="H47"/>
      <c r="I47" s="95">
        <f>I48+I49</f>
        <v>24774.914999999997</v>
      </c>
      <c r="J47" s="378">
        <f>J48+J49</f>
        <v>22922.155999999995</v>
      </c>
      <c r="K47" s="296">
        <f>I47/$I$60</f>
        <v>0.50493648182979589</v>
      </c>
      <c r="L47" s="297">
        <f>J47/$J$60</f>
        <v>0.45306644458220946</v>
      </c>
      <c r="M47" s="379">
        <f>(J47-I47)/I47</f>
        <v>-7.478366726989788E-2</v>
      </c>
      <c r="N47"/>
      <c r="O47" s="382">
        <f t="shared" ref="O47" si="25">(I47/C47)*10</f>
        <v>2.9307716822249468</v>
      </c>
      <c r="P47" s="383">
        <f t="shared" ref="P47" si="26">(J47/D47)*10</f>
        <v>3.1876585248564604</v>
      </c>
      <c r="Q47" s="379">
        <f>(P47-O47)/O47</f>
        <v>8.7651605271582764E-2</v>
      </c>
      <c r="R47" s="422"/>
      <c r="S47" s="422"/>
    </row>
    <row r="48" spans="1:19" ht="20.100000000000001" customHeight="1" x14ac:dyDescent="0.25">
      <c r="A48" s="416"/>
      <c r="B48" s="1" t="s">
        <v>4</v>
      </c>
      <c r="C48" s="25">
        <v>41836.560000000012</v>
      </c>
      <c r="D48" s="188">
        <v>32063.520000000011</v>
      </c>
      <c r="E48" s="294">
        <f>C48/$C$60</f>
        <v>0.23759075432464649</v>
      </c>
      <c r="F48" s="295">
        <f>D48/$D$60</f>
        <v>0.20937852748741625</v>
      </c>
      <c r="G48" s="377">
        <f>(D48-C48)/C48</f>
        <v>-0.23360046810732044</v>
      </c>
      <c r="I48" s="25">
        <v>14508.780999999997</v>
      </c>
      <c r="J48" s="188">
        <v>12968.454</v>
      </c>
      <c r="K48" s="294">
        <f>I48/$I$60</f>
        <v>0.29570284433988919</v>
      </c>
      <c r="L48" s="295">
        <f>J48/$J$60</f>
        <v>0.2563271685921662</v>
      </c>
      <c r="M48" s="377">
        <f>(J48-I48)/I48</f>
        <v>-0.10616515612166162</v>
      </c>
      <c r="O48" s="40">
        <f t="shared" ref="O48:P60" si="27">(I48/C48)*10</f>
        <v>3.4679670125842073</v>
      </c>
      <c r="P48" s="191">
        <f t="shared" si="27"/>
        <v>4.0446133175646324</v>
      </c>
      <c r="Q48" s="377">
        <f>(P48-O48)/O48</f>
        <v>0.16627790947490256</v>
      </c>
    </row>
    <row r="49" spans="1:1023 1025:2047 2049:3071 3073:4095 4097:5119 5121:6143 6145:7167 7169:8191 8193:9215 9217:10239 10241:11263 11265:12287 12289:13311 13313:14335 14337:15359 15361:16383" ht="20.100000000000001" customHeight="1" x14ac:dyDescent="0.25">
      <c r="A49" s="417"/>
      <c r="B49" s="1" t="s">
        <v>5</v>
      </c>
      <c r="C49" s="25">
        <v>42697.200000000004</v>
      </c>
      <c r="D49" s="188">
        <v>39845.549999999996</v>
      </c>
      <c r="E49" s="294">
        <f>C49/$C$60</f>
        <v>0.24247834801786511</v>
      </c>
      <c r="F49" s="295">
        <f>D49/$D$60</f>
        <v>0.26019609156843088</v>
      </c>
      <c r="G49" s="377">
        <f>(D49-C49)/C49</f>
        <v>-6.6787751890053884E-2</v>
      </c>
      <c r="I49" s="25">
        <v>10266.134</v>
      </c>
      <c r="J49" s="188">
        <v>9953.7019999999957</v>
      </c>
      <c r="K49" s="294">
        <f>I49/$I$60</f>
        <v>0.20923363748990662</v>
      </c>
      <c r="L49" s="295">
        <f>J49/$J$60</f>
        <v>0.19673927599004329</v>
      </c>
      <c r="M49" s="377">
        <f>(J49-I49)/I49</f>
        <v>-3.0433267284452389E-2</v>
      </c>
      <c r="O49" s="40">
        <f t="shared" si="27"/>
        <v>2.4044045042766267</v>
      </c>
      <c r="P49" s="191">
        <f t="shared" si="27"/>
        <v>2.4980711773334781</v>
      </c>
      <c r="Q49" s="377">
        <f>(P49-O49)/O49</f>
        <v>3.8956287467541297E-2</v>
      </c>
    </row>
    <row r="50" spans="1:1023 1025:2047 2049:3071 3073:4095 4097:5119 5121:6143 6145:7167 7169:8191 8193:9215 9217:10239 10241:11263 11265:12287 12289:13311 13313:14335 14337:15359 15361:16383" ht="20.100000000000001" customHeight="1" x14ac:dyDescent="0.25">
      <c r="A50" s="29" t="s">
        <v>41</v>
      </c>
      <c r="B50" s="21"/>
      <c r="C50" s="95">
        <f>C51+C52</f>
        <v>65989.609999999971</v>
      </c>
      <c r="D50" s="378">
        <f>D51+D52</f>
        <v>54158.819999999985</v>
      </c>
      <c r="E50" s="296">
        <f>C50/$C$60</f>
        <v>0.37475646223038472</v>
      </c>
      <c r="F50" s="297">
        <f>D50/$D$60</f>
        <v>0.35366341506035587</v>
      </c>
      <c r="G50" s="379">
        <f>(D50-C50)/C50</f>
        <v>-0.17928261736961307</v>
      </c>
      <c r="I50" s="95">
        <f>I51+I52</f>
        <v>8359.8990000000013</v>
      </c>
      <c r="J50" s="378">
        <f>J51+J52</f>
        <v>7369.0789999999979</v>
      </c>
      <c r="K50" s="296">
        <f>I50/$I$60</f>
        <v>0.17038274357399125</v>
      </c>
      <c r="L50" s="297">
        <f>J50/$J$60</f>
        <v>0.14565307130687982</v>
      </c>
      <c r="M50" s="379">
        <f>(J50-I50)/I50</f>
        <v>-0.11852057064325816</v>
      </c>
      <c r="O50" s="382">
        <f t="shared" si="27"/>
        <v>1.2668507966632936</v>
      </c>
      <c r="P50" s="383">
        <f t="shared" si="27"/>
        <v>1.3606424586060037</v>
      </c>
      <c r="Q50" s="379">
        <f>(P50-O50)/O50</f>
        <v>7.4035286704436057E-2</v>
      </c>
    </row>
    <row r="51" spans="1:1023 1025:2047 2049:3071 3073:4095 4097:5119 5121:6143 6145:7167 7169:8191 8193:9215 9217:10239 10241:11263 11265:12287 12289:13311 13313:14335 14337:15359 15361:16383" ht="20.100000000000001" customHeight="1" x14ac:dyDescent="0.25">
      <c r="A51" s="14"/>
      <c r="B51" t="s">
        <v>6</v>
      </c>
      <c r="C51" s="37">
        <v>63757.409999999974</v>
      </c>
      <c r="D51" s="189">
        <v>52156.659999999989</v>
      </c>
      <c r="E51" s="294">
        <f t="shared" ref="E51:E57" si="28">C51/$C$60</f>
        <v>0.36207974880548854</v>
      </c>
      <c r="F51" s="295">
        <f t="shared" ref="F51:F57" si="29">D51/$D$60</f>
        <v>0.34058907660362364</v>
      </c>
      <c r="G51" s="377">
        <f t="shared" ref="G51:G59" si="30">(D51-C51)/C51</f>
        <v>-0.18195139984513156</v>
      </c>
      <c r="I51" s="37">
        <v>7897.3230000000021</v>
      </c>
      <c r="J51" s="189">
        <v>6950.2569999999978</v>
      </c>
      <c r="K51" s="294">
        <f t="shared" ref="K51:K58" si="31">I51/$I$60</f>
        <v>0.16095500192406434</v>
      </c>
      <c r="L51" s="295">
        <f t="shared" ref="L51:L58" si="32">J51/$J$60</f>
        <v>0.13737487119111366</v>
      </c>
      <c r="M51" s="377">
        <f t="shared" ref="M51:M58" si="33">(J51-I51)/I51</f>
        <v>-0.11992240915054432</v>
      </c>
      <c r="O51" s="40">
        <f t="shared" si="27"/>
        <v>1.2386517896508038</v>
      </c>
      <c r="P51" s="191">
        <f t="shared" si="27"/>
        <v>1.3325732514313606</v>
      </c>
      <c r="Q51" s="377">
        <f t="shared" ref="Q51:Q58" si="34">(P51-O51)/O51</f>
        <v>7.5825556920266365E-2</v>
      </c>
    </row>
    <row r="52" spans="1:1023 1025:2047 2049:3071 3073:4095 4097:5119 5121:6143 6145:7167 7169:8191 8193:9215 9217:10239 10241:11263 11265:12287 12289:13311 13313:14335 14337:15359 15361:16383" ht="20.100000000000001" customHeight="1" x14ac:dyDescent="0.25">
      <c r="A52" s="14"/>
      <c r="B52" t="s">
        <v>42</v>
      </c>
      <c r="C52" s="37">
        <v>2232.1999999999998</v>
      </c>
      <c r="D52" s="189">
        <v>2002.1599999999996</v>
      </c>
      <c r="E52" s="298">
        <f t="shared" si="28"/>
        <v>1.2676713424896208E-2</v>
      </c>
      <c r="F52" s="299">
        <f t="shared" si="29"/>
        <v>1.3074338456732296E-2</v>
      </c>
      <c r="G52" s="377">
        <f t="shared" si="30"/>
        <v>-0.1030552817847864</v>
      </c>
      <c r="I52" s="37">
        <v>462.57599999999996</v>
      </c>
      <c r="J52" s="189">
        <v>418.82199999999989</v>
      </c>
      <c r="K52" s="298">
        <f t="shared" si="31"/>
        <v>9.4277416499269386E-3</v>
      </c>
      <c r="L52" s="299">
        <f t="shared" si="32"/>
        <v>8.2782001157661669E-3</v>
      </c>
      <c r="M52" s="377">
        <f t="shared" si="33"/>
        <v>-9.4587700183321397E-2</v>
      </c>
      <c r="O52" s="40">
        <f t="shared" si="27"/>
        <v>2.0722874294418063</v>
      </c>
      <c r="P52" s="191">
        <f t="shared" si="27"/>
        <v>2.0918508011347741</v>
      </c>
      <c r="Q52" s="377">
        <f t="shared" si="34"/>
        <v>9.4404721155102247E-3</v>
      </c>
    </row>
    <row r="53" spans="1:1023 1025:2047 2049:3071 3073:4095 4097:5119 5121:6143 6145:7167 7169:8191 8193:9215 9217:10239 10241:11263 11265:12287 12289:13311 13313:14335 14337:15359 15361:16383" ht="20.100000000000001" customHeight="1" x14ac:dyDescent="0.25">
      <c r="A53" s="29" t="s">
        <v>40</v>
      </c>
      <c r="B53" s="21"/>
      <c r="C53" s="95">
        <f>SUM(C54:C56)</f>
        <v>23166.100000000006</v>
      </c>
      <c r="D53" s="378">
        <f>SUM(D54:D56)</f>
        <v>25497.519999999997</v>
      </c>
      <c r="E53" s="296">
        <f t="shared" si="28"/>
        <v>0.13156079691447367</v>
      </c>
      <c r="F53" s="297">
        <f t="shared" si="29"/>
        <v>0.16650178121993292</v>
      </c>
      <c r="G53" s="379">
        <f t="shared" si="30"/>
        <v>0.10063929621300048</v>
      </c>
      <c r="I53" s="95">
        <f>SUM(I54:I56)</f>
        <v>15149.411999999998</v>
      </c>
      <c r="J53" s="378">
        <f>SUM(J54:J56)</f>
        <v>19688.999</v>
      </c>
      <c r="K53" s="296">
        <f t="shared" si="31"/>
        <v>0.308759517321052</v>
      </c>
      <c r="L53" s="297">
        <f t="shared" si="32"/>
        <v>0.38916168157623043</v>
      </c>
      <c r="M53" s="379">
        <f t="shared" si="33"/>
        <v>0.29965433641912981</v>
      </c>
      <c r="O53" s="382">
        <f t="shared" si="27"/>
        <v>6.5394744907429372</v>
      </c>
      <c r="P53" s="383">
        <f t="shared" si="27"/>
        <v>7.721927073691873</v>
      </c>
      <c r="Q53" s="379">
        <f t="shared" si="34"/>
        <v>0.18081767650027175</v>
      </c>
    </row>
    <row r="54" spans="1:1023 1025:2047 2049:3071 3073:4095 4097:5119 5121:6143 6145:7167 7169:8191 8193:9215 9217:10239 10241:11263 11265:12287 12289:13311 13313:14335 14337:15359 15361:16383" ht="20.100000000000001" customHeight="1" x14ac:dyDescent="0.25">
      <c r="A54" s="14"/>
      <c r="B54" s="9" t="s">
        <v>7</v>
      </c>
      <c r="C54" s="37">
        <v>21834.040000000005</v>
      </c>
      <c r="D54" s="189">
        <v>24115.479999999996</v>
      </c>
      <c r="E54" s="294">
        <f t="shared" si="28"/>
        <v>0.12399599856093579</v>
      </c>
      <c r="F54" s="295">
        <f t="shared" si="29"/>
        <v>0.15747689873264803</v>
      </c>
      <c r="G54" s="377">
        <f t="shared" si="30"/>
        <v>0.10449005314637103</v>
      </c>
      <c r="I54" s="37">
        <v>14279.408999999998</v>
      </c>
      <c r="J54" s="189">
        <v>18156.356</v>
      </c>
      <c r="K54" s="294">
        <f t="shared" si="31"/>
        <v>0.29102802342888856</v>
      </c>
      <c r="L54" s="295">
        <f t="shared" si="32"/>
        <v>0.35886832196277124</v>
      </c>
      <c r="M54" s="377">
        <f t="shared" si="33"/>
        <v>0.27150612465824059</v>
      </c>
      <c r="O54" s="40">
        <f t="shared" si="27"/>
        <v>6.5399756526964294</v>
      </c>
      <c r="P54" s="191">
        <f t="shared" si="27"/>
        <v>7.5289216718887628</v>
      </c>
      <c r="Q54" s="377">
        <f t="shared" si="34"/>
        <v>0.15121555059376884</v>
      </c>
    </row>
    <row r="55" spans="1:1023 1025:2047 2049:3071 3073:4095 4097:5119 5121:6143 6145:7167 7169:8191 8193:9215 9217:10239 10241:11263 11265:12287 12289:13311 13313:14335 14337:15359 15361:16383" ht="20.100000000000001" customHeight="1" x14ac:dyDescent="0.25">
      <c r="A55" s="14"/>
      <c r="B55" s="9" t="s">
        <v>8</v>
      </c>
      <c r="C55" s="37">
        <v>919.67000000000007</v>
      </c>
      <c r="D55" s="189">
        <v>918.79999999999984</v>
      </c>
      <c r="E55" s="294">
        <f t="shared" si="28"/>
        <v>5.2228263755372713E-3</v>
      </c>
      <c r="F55" s="295">
        <f t="shared" si="29"/>
        <v>5.9998712260986306E-3</v>
      </c>
      <c r="G55" s="377">
        <f t="shared" si="30"/>
        <v>-9.4599149695024504E-4</v>
      </c>
      <c r="I55" s="37">
        <v>719.97600000000011</v>
      </c>
      <c r="J55" s="189">
        <v>1219.7559999999996</v>
      </c>
      <c r="K55" s="294">
        <f t="shared" si="31"/>
        <v>1.4673800028855363E-2</v>
      </c>
      <c r="L55" s="295">
        <f t="shared" si="32"/>
        <v>2.4109011132190945E-2</v>
      </c>
      <c r="M55" s="377">
        <f t="shared" si="33"/>
        <v>0.69416202762314216</v>
      </c>
      <c r="O55" s="40">
        <f t="shared" si="27"/>
        <v>7.8286341840007836</v>
      </c>
      <c r="P55" s="191">
        <f t="shared" si="27"/>
        <v>13.275533304309967</v>
      </c>
      <c r="Q55" s="377">
        <f t="shared" si="34"/>
        <v>0.69576620803676037</v>
      </c>
    </row>
    <row r="56" spans="1:1023 1025:2047 2049:3071 3073:4095 4097:5119 5121:6143 6145:7167 7169:8191 8193:9215 9217:10239 10241:11263 11265:12287 12289:13311 13313:14335 14337:15359 15361:16383" ht="20.100000000000001" customHeight="1" x14ac:dyDescent="0.25">
      <c r="A56" s="38"/>
      <c r="B56" s="39" t="s">
        <v>9</v>
      </c>
      <c r="C56" s="384">
        <v>412.39</v>
      </c>
      <c r="D56" s="385">
        <v>463.24</v>
      </c>
      <c r="E56" s="298">
        <f t="shared" si="28"/>
        <v>2.3419719780006037E-3</v>
      </c>
      <c r="F56" s="299">
        <f t="shared" si="29"/>
        <v>3.0250112611862538E-3</v>
      </c>
      <c r="G56" s="377">
        <f t="shared" si="30"/>
        <v>0.12330560876839891</v>
      </c>
      <c r="I56" s="384">
        <v>150.02700000000002</v>
      </c>
      <c r="J56" s="385">
        <v>312.887</v>
      </c>
      <c r="K56" s="298">
        <f t="shared" si="31"/>
        <v>3.0576938633080598E-3</v>
      </c>
      <c r="L56" s="299">
        <f t="shared" si="32"/>
        <v>6.1843484812682458E-3</v>
      </c>
      <c r="M56" s="377">
        <f t="shared" si="33"/>
        <v>1.0855379365047622</v>
      </c>
      <c r="O56" s="40">
        <f t="shared" si="27"/>
        <v>3.6379883120347252</v>
      </c>
      <c r="P56" s="191">
        <f t="shared" si="27"/>
        <v>6.7543174164579911</v>
      </c>
      <c r="Q56" s="377">
        <f t="shared" si="34"/>
        <v>0.85660778351437428</v>
      </c>
    </row>
    <row r="57" spans="1:1023 1025:2047 2049:3071 3073:4095 4097:5119 5121:6143 6145:7167 7169:8191 8193:9215 9217:10239 10241:11263 11265:12287 12289:13311 13313:14335 14337:15359 15361:16383" ht="20.100000000000001" customHeight="1" x14ac:dyDescent="0.25">
      <c r="A57" s="14" t="s">
        <v>43</v>
      </c>
      <c r="B57" s="9"/>
      <c r="C57" s="25">
        <v>107.64999999999999</v>
      </c>
      <c r="D57" s="188">
        <v>131.68</v>
      </c>
      <c r="E57" s="294">
        <f t="shared" si="28"/>
        <v>6.1134674320852827E-4</v>
      </c>
      <c r="F57" s="295">
        <f t="shared" si="29"/>
        <v>8.5988576736250309E-4</v>
      </c>
      <c r="G57" s="386">
        <f t="shared" si="30"/>
        <v>0.22322340919647021</v>
      </c>
      <c r="I57" s="25">
        <v>73.27000000000001</v>
      </c>
      <c r="J57" s="188">
        <v>109.66900000000001</v>
      </c>
      <c r="K57" s="294">
        <f t="shared" si="31"/>
        <v>1.4933127328053053E-3</v>
      </c>
      <c r="L57" s="295">
        <f t="shared" si="32"/>
        <v>2.1676557785788712E-3</v>
      </c>
      <c r="M57" s="386">
        <f t="shared" si="33"/>
        <v>0.49677903644056226</v>
      </c>
      <c r="O57" s="387">
        <f t="shared" si="27"/>
        <v>6.8063167673014409</v>
      </c>
      <c r="P57" s="388">
        <f t="shared" si="27"/>
        <v>8.3284477521263671</v>
      </c>
      <c r="Q57" s="386">
        <f t="shared" si="34"/>
        <v>0.22363504915572988</v>
      </c>
    </row>
    <row r="58" spans="1:1023 1025:2047 2049:3071 3073:4095 4097:5119 5121:6143 6145:7167 7169:8191 8193:9215 9217:10239 10241:11263 11265:12287 12289:13311 13313:14335 14337:15359 15361:16383" ht="20.100000000000001" customHeight="1" x14ac:dyDescent="0.25">
      <c r="A58" s="14" t="s">
        <v>10</v>
      </c>
      <c r="C58" s="25">
        <v>1112.3700000000001</v>
      </c>
      <c r="D58" s="188">
        <v>808.4000000000002</v>
      </c>
      <c r="E58" s="294">
        <f>C58/$C$60</f>
        <v>6.3171739595250416E-3</v>
      </c>
      <c r="F58" s="295">
        <f>D58/$D$60</f>
        <v>5.2789463421616615E-3</v>
      </c>
      <c r="G58" s="377">
        <f t="shared" si="30"/>
        <v>-0.27326339257621107</v>
      </c>
      <c r="I58" s="25">
        <v>489.28500000000014</v>
      </c>
      <c r="J58" s="188">
        <v>381.97300000000007</v>
      </c>
      <c r="K58" s="294">
        <f t="shared" si="31"/>
        <v>9.9720966353302014E-3</v>
      </c>
      <c r="L58" s="295">
        <f t="shared" si="32"/>
        <v>7.5498635048291424E-3</v>
      </c>
      <c r="M58" s="377">
        <f t="shared" si="33"/>
        <v>-0.219324115801629</v>
      </c>
      <c r="O58" s="40">
        <f t="shared" si="27"/>
        <v>4.3985814072655689</v>
      </c>
      <c r="P58" s="191">
        <f t="shared" si="27"/>
        <v>4.7250494804552199</v>
      </c>
      <c r="Q58" s="377">
        <f t="shared" si="34"/>
        <v>7.4221218834415931E-2</v>
      </c>
    </row>
    <row r="59" spans="1:1023 1025:2047 2049:3071 3073:4095 4097:5119 5121:6143 6145:7167 7169:8191 8193:9215 9217:10239 10241:11263 11265:12287 12289:13311 13313:14335 14337:15359 15361:16383" ht="20.100000000000001" customHeight="1" thickBot="1" x14ac:dyDescent="0.3">
      <c r="A59" s="14" t="s">
        <v>11</v>
      </c>
      <c r="B59" s="16"/>
      <c r="C59" s="27">
        <v>1177.1600000000003</v>
      </c>
      <c r="D59" s="190">
        <v>631.12999999999988</v>
      </c>
      <c r="E59" s="300">
        <f>C59/$C$60</f>
        <v>6.6851178098964363E-3</v>
      </c>
      <c r="F59" s="301">
        <f>D59/$D$60</f>
        <v>4.12135255434004E-3</v>
      </c>
      <c r="G59" s="389">
        <f t="shared" si="30"/>
        <v>-0.46385368174249914</v>
      </c>
      <c r="I59" s="27">
        <v>218.62800000000001</v>
      </c>
      <c r="J59" s="190">
        <v>121.48899999999996</v>
      </c>
      <c r="K59" s="300">
        <f>I59/$I$60</f>
        <v>4.4558479070254987E-3</v>
      </c>
      <c r="L59" s="301">
        <f>J59/$J$60</f>
        <v>2.4012832512721768E-3</v>
      </c>
      <c r="M59" s="389">
        <f>(J59-I59)/I59</f>
        <v>-0.4443117990376349</v>
      </c>
      <c r="O59" s="390">
        <f t="shared" si="27"/>
        <v>1.8572496517041008</v>
      </c>
      <c r="P59" s="391">
        <f t="shared" si="27"/>
        <v>1.9249441477983931</v>
      </c>
      <c r="Q59" s="389">
        <f>(P59-O59)/O59</f>
        <v>3.6448786533452744E-2</v>
      </c>
    </row>
    <row r="60" spans="1:1023 1025:2047 2049:3071 3073:4095 4097:5119 5121:6143 6145:7167 7169:8191 8193:9215 9217:10239 10241:11263 11265:12287 12289:13311 13313:14335 14337:15359 15361:16383" ht="26.25" customHeight="1" thickBot="1" x14ac:dyDescent="0.3">
      <c r="A60" s="18" t="s">
        <v>12</v>
      </c>
      <c r="B60" s="60"/>
      <c r="C60" s="392">
        <f>C48+C49+C50+C53+C57+C58+C59</f>
        <v>176086.65</v>
      </c>
      <c r="D60" s="393">
        <f>D48+D49+D50+D53+D57+D58+D59</f>
        <v>153136.61999999997</v>
      </c>
      <c r="E60" s="302">
        <f>E48+E49+E50+E53+E57+E58+E59</f>
        <v>1</v>
      </c>
      <c r="F60" s="303">
        <f>F48+F49+F50+F53+F57+F58+F59</f>
        <v>1</v>
      </c>
      <c r="G60" s="389">
        <f>(D60-C60)/C60</f>
        <v>-0.13033373058093858</v>
      </c>
      <c r="H60" s="2"/>
      <c r="I60" s="392">
        <f>I48+I49+I50+I53+I57+I58+I59</f>
        <v>49065.408999999992</v>
      </c>
      <c r="J60" s="393">
        <f>J48+J49+J50+J53+J57+J58+J59</f>
        <v>50593.364999999998</v>
      </c>
      <c r="K60" s="302">
        <f>K48+K49+K50+K53+K57+K58+K59</f>
        <v>0.99999999999999989</v>
      </c>
      <c r="L60" s="303">
        <f>L48+L49+L50+L53+L57+L58+L59</f>
        <v>0.99999999999999989</v>
      </c>
      <c r="M60" s="389">
        <f>(J60-I60)/I60</f>
        <v>3.1141205813651849E-2</v>
      </c>
      <c r="N60" s="2"/>
      <c r="O60" s="30">
        <f t="shared" si="27"/>
        <v>2.7864354850296715</v>
      </c>
      <c r="P60" s="394">
        <f t="shared" si="27"/>
        <v>3.303805778134584</v>
      </c>
      <c r="Q60" s="389">
        <f>(P60-O60)/O60</f>
        <v>0.18567459963976277</v>
      </c>
    </row>
    <row r="62" spans="1:1023 1025:2047 2049:3071 3073:4095 4097:5119 5121:6143 6145:7167 7169:8191 8193:9215 9217:10239 10241:11263 11265:12287 12289:13311 13313:14335 14337:15359 15361:16383" x14ac:dyDescent="0.25">
      <c r="A62" s="2" t="s">
        <v>128</v>
      </c>
      <c r="C62" s="2"/>
      <c r="E62" s="2"/>
      <c r="G62" s="2"/>
      <c r="I62" s="2"/>
      <c r="K62" s="2"/>
      <c r="M62" s="2"/>
      <c r="O62" s="2"/>
      <c r="P62"/>
      <c r="Q62" s="2"/>
      <c r="S62" s="2"/>
      <c r="U62" s="2"/>
      <c r="W62" s="2"/>
      <c r="Y62" s="2"/>
      <c r="AA62" s="2"/>
      <c r="AC62" s="2"/>
      <c r="AE62" s="2"/>
      <c r="AG62" s="2"/>
      <c r="AI62" s="2"/>
      <c r="AK62" s="2"/>
      <c r="AM62" s="2"/>
      <c r="AO62" s="2"/>
      <c r="AQ62" s="2"/>
      <c r="AS62" s="2"/>
      <c r="AU62" s="2"/>
      <c r="AW62" s="2"/>
      <c r="AY62" s="2"/>
      <c r="BA62" s="2"/>
      <c r="BC62" s="2"/>
      <c r="BE62" s="2"/>
      <c r="BG62" s="2"/>
      <c r="BI62" s="2"/>
      <c r="BK62" s="2"/>
      <c r="BM62" s="2"/>
      <c r="BO62" s="2"/>
      <c r="BQ62" s="2"/>
      <c r="BS62" s="2"/>
      <c r="BU62" s="2"/>
      <c r="BW62" s="2"/>
      <c r="BY62" s="2"/>
      <c r="CA62" s="2"/>
      <c r="CC62" s="2"/>
      <c r="CE62" s="2"/>
      <c r="CG62" s="2"/>
      <c r="CI62" s="2"/>
      <c r="CK62" s="2"/>
      <c r="CM62" s="2"/>
      <c r="CO62" s="2"/>
      <c r="CQ62" s="2"/>
      <c r="CS62" s="2"/>
      <c r="CU62" s="2"/>
      <c r="CW62" s="2"/>
      <c r="CY62" s="2"/>
      <c r="DA62" s="2"/>
      <c r="DC62" s="2"/>
      <c r="DE62" s="2"/>
      <c r="DG62" s="2"/>
      <c r="DI62" s="2"/>
      <c r="DK62" s="2"/>
      <c r="DM62" s="2"/>
      <c r="DO62" s="2"/>
      <c r="DQ62" s="2"/>
      <c r="DS62" s="2"/>
      <c r="DU62" s="2"/>
      <c r="DW62" s="2"/>
      <c r="DY62" s="2"/>
      <c r="EA62" s="2"/>
      <c r="EC62" s="2"/>
      <c r="EE62" s="2"/>
      <c r="EG62" s="2"/>
      <c r="EI62" s="2"/>
      <c r="EK62" s="2"/>
      <c r="EM62" s="2"/>
      <c r="EO62" s="2"/>
      <c r="EQ62" s="2"/>
      <c r="ES62" s="2"/>
      <c r="EU62" s="2"/>
      <c r="EW62" s="2"/>
      <c r="EY62" s="2"/>
      <c r="FA62" s="2"/>
      <c r="FC62" s="2"/>
      <c r="FE62" s="2"/>
      <c r="FG62" s="2"/>
      <c r="FI62" s="2"/>
      <c r="FK62" s="2"/>
      <c r="FM62" s="2"/>
      <c r="FO62" s="2"/>
      <c r="FQ62" s="2"/>
      <c r="FS62" s="2"/>
      <c r="FU62" s="2"/>
      <c r="FW62" s="2"/>
      <c r="FY62" s="2"/>
      <c r="GA62" s="2"/>
      <c r="GC62" s="2"/>
      <c r="GE62" s="2"/>
      <c r="GG62" s="2"/>
      <c r="GI62" s="2"/>
      <c r="GK62" s="2"/>
      <c r="GM62" s="2"/>
      <c r="GO62" s="2"/>
      <c r="GQ62" s="2"/>
      <c r="GS62" s="2"/>
      <c r="GU62" s="2"/>
      <c r="GW62" s="2"/>
      <c r="GY62" s="2"/>
      <c r="HA62" s="2"/>
      <c r="HC62" s="2"/>
      <c r="HE62" s="2"/>
      <c r="HG62" s="2"/>
      <c r="HI62" s="2"/>
      <c r="HK62" s="2"/>
      <c r="HM62" s="2"/>
      <c r="HO62" s="2"/>
      <c r="HQ62" s="2"/>
      <c r="HS62" s="2"/>
      <c r="HU62" s="2"/>
      <c r="HW62" s="2"/>
      <c r="HY62" s="2"/>
      <c r="IA62" s="2"/>
      <c r="IC62" s="2"/>
      <c r="IE62" s="2"/>
      <c r="IG62" s="2"/>
      <c r="II62" s="2"/>
      <c r="IK62" s="2"/>
      <c r="IM62" s="2"/>
      <c r="IO62" s="2"/>
      <c r="IQ62" s="2"/>
      <c r="IS62" s="2"/>
      <c r="IU62" s="2"/>
      <c r="IW62" s="2"/>
      <c r="IY62" s="2"/>
      <c r="JA62" s="2"/>
      <c r="JC62" s="2"/>
      <c r="JE62" s="2"/>
      <c r="JG62" s="2"/>
      <c r="JI62" s="2"/>
      <c r="JK62" s="2"/>
      <c r="JM62" s="2"/>
      <c r="JO62" s="2"/>
      <c r="JQ62" s="2"/>
      <c r="JS62" s="2"/>
      <c r="JU62" s="2"/>
      <c r="JW62" s="2"/>
      <c r="JY62" s="2"/>
      <c r="KA62" s="2"/>
      <c r="KC62" s="2"/>
      <c r="KE62" s="2"/>
      <c r="KG62" s="2"/>
      <c r="KI62" s="2"/>
      <c r="KK62" s="2"/>
      <c r="KM62" s="2"/>
      <c r="KO62" s="2"/>
      <c r="KQ62" s="2"/>
      <c r="KS62" s="2"/>
      <c r="KU62" s="2"/>
      <c r="KW62" s="2"/>
      <c r="KY62" s="2"/>
      <c r="LA62" s="2"/>
      <c r="LC62" s="2"/>
      <c r="LE62" s="2"/>
      <c r="LG62" s="2"/>
      <c r="LI62" s="2"/>
      <c r="LK62" s="2"/>
      <c r="LM62" s="2"/>
      <c r="LO62" s="2"/>
      <c r="LQ62" s="2"/>
      <c r="LS62" s="2"/>
      <c r="LU62" s="2"/>
      <c r="LW62" s="2"/>
      <c r="LY62" s="2"/>
      <c r="MA62" s="2"/>
      <c r="MC62" s="2"/>
      <c r="ME62" s="2"/>
      <c r="MG62" s="2"/>
      <c r="MI62" s="2"/>
      <c r="MK62" s="2"/>
      <c r="MM62" s="2"/>
      <c r="MO62" s="2"/>
      <c r="MQ62" s="2"/>
      <c r="MS62" s="2"/>
      <c r="MU62" s="2"/>
      <c r="MW62" s="2"/>
      <c r="MY62" s="2"/>
      <c r="NA62" s="2"/>
      <c r="NC62" s="2"/>
      <c r="NE62" s="2"/>
      <c r="NG62" s="2"/>
      <c r="NI62" s="2"/>
      <c r="NK62" s="2"/>
      <c r="NM62" s="2"/>
      <c r="NO62" s="2"/>
      <c r="NQ62" s="2"/>
      <c r="NS62" s="2"/>
      <c r="NU62" s="2"/>
      <c r="NW62" s="2"/>
      <c r="NY62" s="2"/>
      <c r="OA62" s="2"/>
      <c r="OC62" s="2"/>
      <c r="OE62" s="2"/>
      <c r="OG62" s="2"/>
      <c r="OI62" s="2"/>
      <c r="OK62" s="2"/>
      <c r="OM62" s="2"/>
      <c r="OO62" s="2"/>
      <c r="OQ62" s="2"/>
      <c r="OS62" s="2"/>
      <c r="OU62" s="2"/>
      <c r="OW62" s="2"/>
      <c r="OY62" s="2"/>
      <c r="PA62" s="2"/>
      <c r="PC62" s="2"/>
      <c r="PE62" s="2"/>
      <c r="PG62" s="2"/>
      <c r="PI62" s="2"/>
      <c r="PK62" s="2"/>
      <c r="PM62" s="2"/>
      <c r="PO62" s="2"/>
      <c r="PQ62" s="2"/>
      <c r="PS62" s="2"/>
      <c r="PU62" s="2"/>
      <c r="PW62" s="2"/>
      <c r="PY62" s="2"/>
      <c r="QA62" s="2"/>
      <c r="QC62" s="2"/>
      <c r="QE62" s="2"/>
      <c r="QG62" s="2"/>
      <c r="QI62" s="2"/>
      <c r="QK62" s="2"/>
      <c r="QM62" s="2"/>
      <c r="QO62" s="2"/>
      <c r="QQ62" s="2"/>
      <c r="QS62" s="2"/>
      <c r="QU62" s="2"/>
      <c r="QW62" s="2"/>
      <c r="QY62" s="2"/>
      <c r="RA62" s="2"/>
      <c r="RC62" s="2"/>
      <c r="RE62" s="2"/>
      <c r="RG62" s="2"/>
      <c r="RI62" s="2"/>
      <c r="RK62" s="2"/>
      <c r="RM62" s="2"/>
      <c r="RO62" s="2"/>
      <c r="RQ62" s="2"/>
      <c r="RS62" s="2"/>
      <c r="RU62" s="2"/>
      <c r="RW62" s="2"/>
      <c r="RY62" s="2"/>
      <c r="SA62" s="2"/>
      <c r="SC62" s="2"/>
      <c r="SE62" s="2"/>
      <c r="SG62" s="2"/>
      <c r="SI62" s="2"/>
      <c r="SK62" s="2"/>
      <c r="SM62" s="2"/>
      <c r="SO62" s="2"/>
      <c r="SQ62" s="2"/>
      <c r="SS62" s="2"/>
      <c r="SU62" s="2"/>
      <c r="SW62" s="2"/>
      <c r="SY62" s="2"/>
      <c r="TA62" s="2"/>
      <c r="TC62" s="2"/>
      <c r="TE62" s="2"/>
      <c r="TG62" s="2"/>
      <c r="TI62" s="2"/>
      <c r="TK62" s="2"/>
      <c r="TM62" s="2"/>
      <c r="TO62" s="2"/>
      <c r="TQ62" s="2"/>
      <c r="TS62" s="2"/>
      <c r="TU62" s="2"/>
      <c r="TW62" s="2"/>
      <c r="TY62" s="2"/>
      <c r="UA62" s="2"/>
      <c r="UC62" s="2"/>
      <c r="UE62" s="2"/>
      <c r="UG62" s="2"/>
      <c r="UI62" s="2"/>
      <c r="UK62" s="2"/>
      <c r="UM62" s="2"/>
      <c r="UO62" s="2"/>
      <c r="UQ62" s="2"/>
      <c r="US62" s="2"/>
      <c r="UU62" s="2"/>
      <c r="UW62" s="2"/>
      <c r="UY62" s="2"/>
      <c r="VA62" s="2"/>
      <c r="VC62" s="2"/>
      <c r="VE62" s="2"/>
      <c r="VG62" s="2"/>
      <c r="VI62" s="2"/>
      <c r="VK62" s="2"/>
      <c r="VM62" s="2"/>
      <c r="VO62" s="2"/>
      <c r="VQ62" s="2"/>
      <c r="VS62" s="2"/>
      <c r="VU62" s="2"/>
      <c r="VW62" s="2"/>
      <c r="VY62" s="2"/>
      <c r="WA62" s="2"/>
      <c r="WC62" s="2"/>
      <c r="WE62" s="2"/>
      <c r="WG62" s="2"/>
      <c r="WI62" s="2"/>
      <c r="WK62" s="2"/>
      <c r="WM62" s="2"/>
      <c r="WO62" s="2"/>
      <c r="WQ62" s="2"/>
      <c r="WS62" s="2"/>
      <c r="WU62" s="2"/>
      <c r="WW62" s="2"/>
      <c r="WY62" s="2"/>
      <c r="XA62" s="2"/>
      <c r="XC62" s="2"/>
      <c r="XE62" s="2"/>
      <c r="XG62" s="2"/>
      <c r="XI62" s="2"/>
      <c r="XK62" s="2"/>
      <c r="XM62" s="2"/>
      <c r="XO62" s="2"/>
      <c r="XQ62" s="2"/>
      <c r="XS62" s="2"/>
      <c r="XU62" s="2"/>
      <c r="XW62" s="2"/>
      <c r="XY62" s="2"/>
      <c r="YA62" s="2"/>
      <c r="YC62" s="2"/>
      <c r="YE62" s="2"/>
      <c r="YG62" s="2"/>
      <c r="YI62" s="2"/>
      <c r="YK62" s="2"/>
      <c r="YM62" s="2"/>
      <c r="YO62" s="2"/>
      <c r="YQ62" s="2"/>
      <c r="YS62" s="2"/>
      <c r="YU62" s="2"/>
      <c r="YW62" s="2"/>
      <c r="YY62" s="2"/>
      <c r="ZA62" s="2"/>
      <c r="ZC62" s="2"/>
      <c r="ZE62" s="2"/>
      <c r="ZG62" s="2"/>
      <c r="ZI62" s="2"/>
      <c r="ZK62" s="2"/>
      <c r="ZM62" s="2"/>
      <c r="ZO62" s="2"/>
      <c r="ZQ62" s="2"/>
      <c r="ZS62" s="2"/>
      <c r="ZU62" s="2"/>
      <c r="ZW62" s="2"/>
      <c r="ZY62" s="2"/>
      <c r="AAA62" s="2"/>
      <c r="AAC62" s="2"/>
      <c r="AAE62" s="2"/>
      <c r="AAG62" s="2"/>
      <c r="AAI62" s="2"/>
      <c r="AAK62" s="2"/>
      <c r="AAM62" s="2"/>
      <c r="AAO62" s="2"/>
      <c r="AAQ62" s="2"/>
      <c r="AAS62" s="2"/>
      <c r="AAU62" s="2"/>
      <c r="AAW62" s="2"/>
      <c r="AAY62" s="2"/>
      <c r="ABA62" s="2"/>
      <c r="ABC62" s="2"/>
      <c r="ABE62" s="2"/>
      <c r="ABG62" s="2"/>
      <c r="ABI62" s="2"/>
      <c r="ABK62" s="2"/>
      <c r="ABM62" s="2"/>
      <c r="ABO62" s="2"/>
      <c r="ABQ62" s="2"/>
      <c r="ABS62" s="2"/>
      <c r="ABU62" s="2"/>
      <c r="ABW62" s="2"/>
      <c r="ABY62" s="2"/>
      <c r="ACA62" s="2"/>
      <c r="ACC62" s="2"/>
      <c r="ACE62" s="2"/>
      <c r="ACG62" s="2"/>
      <c r="ACI62" s="2"/>
      <c r="ACK62" s="2"/>
      <c r="ACM62" s="2"/>
      <c r="ACO62" s="2"/>
      <c r="ACQ62" s="2"/>
      <c r="ACS62" s="2"/>
      <c r="ACU62" s="2"/>
      <c r="ACW62" s="2"/>
      <c r="ACY62" s="2"/>
      <c r="ADA62" s="2"/>
      <c r="ADC62" s="2"/>
      <c r="ADE62" s="2"/>
      <c r="ADG62" s="2"/>
      <c r="ADI62" s="2"/>
      <c r="ADK62" s="2"/>
      <c r="ADM62" s="2"/>
      <c r="ADO62" s="2"/>
      <c r="ADQ62" s="2"/>
      <c r="ADS62" s="2"/>
      <c r="ADU62" s="2"/>
      <c r="ADW62" s="2"/>
      <c r="ADY62" s="2"/>
      <c r="AEA62" s="2"/>
      <c r="AEC62" s="2"/>
      <c r="AEE62" s="2"/>
      <c r="AEG62" s="2"/>
      <c r="AEI62" s="2"/>
      <c r="AEK62" s="2"/>
      <c r="AEM62" s="2"/>
      <c r="AEO62" s="2"/>
      <c r="AEQ62" s="2"/>
      <c r="AES62" s="2"/>
      <c r="AEU62" s="2"/>
      <c r="AEW62" s="2"/>
      <c r="AEY62" s="2"/>
      <c r="AFA62" s="2"/>
      <c r="AFC62" s="2"/>
      <c r="AFE62" s="2"/>
      <c r="AFG62" s="2"/>
      <c r="AFI62" s="2"/>
      <c r="AFK62" s="2"/>
      <c r="AFM62" s="2"/>
      <c r="AFO62" s="2"/>
      <c r="AFQ62" s="2"/>
      <c r="AFS62" s="2"/>
      <c r="AFU62" s="2"/>
      <c r="AFW62" s="2"/>
      <c r="AFY62" s="2"/>
      <c r="AGA62" s="2"/>
      <c r="AGC62" s="2"/>
      <c r="AGE62" s="2"/>
      <c r="AGG62" s="2"/>
      <c r="AGI62" s="2"/>
      <c r="AGK62" s="2"/>
      <c r="AGM62" s="2"/>
      <c r="AGO62" s="2"/>
      <c r="AGQ62" s="2"/>
      <c r="AGS62" s="2"/>
      <c r="AGU62" s="2"/>
      <c r="AGW62" s="2"/>
      <c r="AGY62" s="2"/>
      <c r="AHA62" s="2"/>
      <c r="AHC62" s="2"/>
      <c r="AHE62" s="2"/>
      <c r="AHG62" s="2"/>
      <c r="AHI62" s="2"/>
      <c r="AHK62" s="2"/>
      <c r="AHM62" s="2"/>
      <c r="AHO62" s="2"/>
      <c r="AHQ62" s="2"/>
      <c r="AHS62" s="2"/>
      <c r="AHU62" s="2"/>
      <c r="AHW62" s="2"/>
      <c r="AHY62" s="2"/>
      <c r="AIA62" s="2"/>
      <c r="AIC62" s="2"/>
      <c r="AIE62" s="2"/>
      <c r="AIG62" s="2"/>
      <c r="AII62" s="2"/>
      <c r="AIK62" s="2"/>
      <c r="AIM62" s="2"/>
      <c r="AIO62" s="2"/>
      <c r="AIQ62" s="2"/>
      <c r="AIS62" s="2"/>
      <c r="AIU62" s="2"/>
      <c r="AIW62" s="2"/>
      <c r="AIY62" s="2"/>
      <c r="AJA62" s="2"/>
      <c r="AJC62" s="2"/>
      <c r="AJE62" s="2"/>
      <c r="AJG62" s="2"/>
      <c r="AJI62" s="2"/>
      <c r="AJK62" s="2"/>
      <c r="AJM62" s="2"/>
      <c r="AJO62" s="2"/>
      <c r="AJQ62" s="2"/>
      <c r="AJS62" s="2"/>
      <c r="AJU62" s="2"/>
      <c r="AJW62" s="2"/>
      <c r="AJY62" s="2"/>
      <c r="AKA62" s="2"/>
      <c r="AKC62" s="2"/>
      <c r="AKE62" s="2"/>
      <c r="AKG62" s="2"/>
      <c r="AKI62" s="2"/>
      <c r="AKK62" s="2"/>
      <c r="AKM62" s="2"/>
      <c r="AKO62" s="2"/>
      <c r="AKQ62" s="2"/>
      <c r="AKS62" s="2"/>
      <c r="AKU62" s="2"/>
      <c r="AKW62" s="2"/>
      <c r="AKY62" s="2"/>
      <c r="ALA62" s="2"/>
      <c r="ALC62" s="2"/>
      <c r="ALE62" s="2"/>
      <c r="ALG62" s="2"/>
      <c r="ALI62" s="2"/>
      <c r="ALK62" s="2"/>
      <c r="ALM62" s="2"/>
      <c r="ALO62" s="2"/>
      <c r="ALQ62" s="2"/>
      <c r="ALS62" s="2"/>
      <c r="ALU62" s="2"/>
      <c r="ALW62" s="2"/>
      <c r="ALY62" s="2"/>
      <c r="AMA62" s="2"/>
      <c r="AMC62" s="2"/>
      <c r="AME62" s="2"/>
      <c r="AMG62" s="2"/>
      <c r="AMI62" s="2"/>
      <c r="AMK62" s="2"/>
      <c r="AMM62" s="2"/>
      <c r="AMO62" s="2"/>
      <c r="AMQ62" s="2"/>
      <c r="AMS62" s="2"/>
      <c r="AMU62" s="2"/>
      <c r="AMW62" s="2"/>
      <c r="AMY62" s="2"/>
      <c r="ANA62" s="2"/>
      <c r="ANC62" s="2"/>
      <c r="ANE62" s="2"/>
      <c r="ANG62" s="2"/>
      <c r="ANI62" s="2"/>
      <c r="ANK62" s="2"/>
      <c r="ANM62" s="2"/>
      <c r="ANO62" s="2"/>
      <c r="ANQ62" s="2"/>
      <c r="ANS62" s="2"/>
      <c r="ANU62" s="2"/>
      <c r="ANW62" s="2"/>
      <c r="ANY62" s="2"/>
      <c r="AOA62" s="2"/>
      <c r="AOC62" s="2"/>
      <c r="AOE62" s="2"/>
      <c r="AOG62" s="2"/>
      <c r="AOI62" s="2"/>
      <c r="AOK62" s="2"/>
      <c r="AOM62" s="2"/>
      <c r="AOO62" s="2"/>
      <c r="AOQ62" s="2"/>
      <c r="AOS62" s="2"/>
      <c r="AOU62" s="2"/>
      <c r="AOW62" s="2"/>
      <c r="AOY62" s="2"/>
      <c r="APA62" s="2"/>
      <c r="APC62" s="2"/>
      <c r="APE62" s="2"/>
      <c r="APG62" s="2"/>
      <c r="API62" s="2"/>
      <c r="APK62" s="2"/>
      <c r="APM62" s="2"/>
      <c r="APO62" s="2"/>
      <c r="APQ62" s="2"/>
      <c r="APS62" s="2"/>
      <c r="APU62" s="2"/>
      <c r="APW62" s="2"/>
      <c r="APY62" s="2"/>
      <c r="AQA62" s="2"/>
      <c r="AQC62" s="2"/>
      <c r="AQE62" s="2"/>
      <c r="AQG62" s="2"/>
      <c r="AQI62" s="2"/>
      <c r="AQK62" s="2"/>
      <c r="AQM62" s="2"/>
      <c r="AQO62" s="2"/>
      <c r="AQQ62" s="2"/>
      <c r="AQS62" s="2"/>
      <c r="AQU62" s="2"/>
      <c r="AQW62" s="2"/>
      <c r="AQY62" s="2"/>
      <c r="ARA62" s="2"/>
      <c r="ARC62" s="2"/>
      <c r="ARE62" s="2"/>
      <c r="ARG62" s="2"/>
      <c r="ARI62" s="2"/>
      <c r="ARK62" s="2"/>
      <c r="ARM62" s="2"/>
      <c r="ARO62" s="2"/>
      <c r="ARQ62" s="2"/>
      <c r="ARS62" s="2"/>
      <c r="ARU62" s="2"/>
      <c r="ARW62" s="2"/>
      <c r="ARY62" s="2"/>
      <c r="ASA62" s="2"/>
      <c r="ASC62" s="2"/>
      <c r="ASE62" s="2"/>
      <c r="ASG62" s="2"/>
      <c r="ASI62" s="2"/>
      <c r="ASK62" s="2"/>
      <c r="ASM62" s="2"/>
      <c r="ASO62" s="2"/>
      <c r="ASQ62" s="2"/>
      <c r="ASS62" s="2"/>
      <c r="ASU62" s="2"/>
      <c r="ASW62" s="2"/>
      <c r="ASY62" s="2"/>
      <c r="ATA62" s="2"/>
      <c r="ATC62" s="2"/>
      <c r="ATE62" s="2"/>
      <c r="ATG62" s="2"/>
      <c r="ATI62" s="2"/>
      <c r="ATK62" s="2"/>
      <c r="ATM62" s="2"/>
      <c r="ATO62" s="2"/>
      <c r="ATQ62" s="2"/>
      <c r="ATS62" s="2"/>
      <c r="ATU62" s="2"/>
      <c r="ATW62" s="2"/>
      <c r="ATY62" s="2"/>
      <c r="AUA62" s="2"/>
      <c r="AUC62" s="2"/>
      <c r="AUE62" s="2"/>
      <c r="AUG62" s="2"/>
      <c r="AUI62" s="2"/>
      <c r="AUK62" s="2"/>
      <c r="AUM62" s="2"/>
      <c r="AUO62" s="2"/>
      <c r="AUQ62" s="2"/>
      <c r="AUS62" s="2"/>
      <c r="AUU62" s="2"/>
      <c r="AUW62" s="2"/>
      <c r="AUY62" s="2"/>
      <c r="AVA62" s="2"/>
      <c r="AVC62" s="2"/>
      <c r="AVE62" s="2"/>
      <c r="AVG62" s="2"/>
      <c r="AVI62" s="2"/>
      <c r="AVK62" s="2"/>
      <c r="AVM62" s="2"/>
      <c r="AVO62" s="2"/>
      <c r="AVQ62" s="2"/>
      <c r="AVS62" s="2"/>
      <c r="AVU62" s="2"/>
      <c r="AVW62" s="2"/>
      <c r="AVY62" s="2"/>
      <c r="AWA62" s="2"/>
      <c r="AWC62" s="2"/>
      <c r="AWE62" s="2"/>
      <c r="AWG62" s="2"/>
      <c r="AWI62" s="2"/>
      <c r="AWK62" s="2"/>
      <c r="AWM62" s="2"/>
      <c r="AWO62" s="2"/>
      <c r="AWQ62" s="2"/>
      <c r="AWS62" s="2"/>
      <c r="AWU62" s="2"/>
      <c r="AWW62" s="2"/>
      <c r="AWY62" s="2"/>
      <c r="AXA62" s="2"/>
      <c r="AXC62" s="2"/>
      <c r="AXE62" s="2"/>
      <c r="AXG62" s="2"/>
      <c r="AXI62" s="2"/>
      <c r="AXK62" s="2"/>
      <c r="AXM62" s="2"/>
      <c r="AXO62" s="2"/>
      <c r="AXQ62" s="2"/>
      <c r="AXS62" s="2"/>
      <c r="AXU62" s="2"/>
      <c r="AXW62" s="2"/>
      <c r="AXY62" s="2"/>
      <c r="AYA62" s="2"/>
      <c r="AYC62" s="2"/>
      <c r="AYE62" s="2"/>
      <c r="AYG62" s="2"/>
      <c r="AYI62" s="2"/>
      <c r="AYK62" s="2"/>
      <c r="AYM62" s="2"/>
      <c r="AYO62" s="2"/>
      <c r="AYQ62" s="2"/>
      <c r="AYS62" s="2"/>
      <c r="AYU62" s="2"/>
      <c r="AYW62" s="2"/>
      <c r="AYY62" s="2"/>
      <c r="AZA62" s="2"/>
      <c r="AZC62" s="2"/>
      <c r="AZE62" s="2"/>
      <c r="AZG62" s="2"/>
      <c r="AZI62" s="2"/>
      <c r="AZK62" s="2"/>
      <c r="AZM62" s="2"/>
      <c r="AZO62" s="2"/>
      <c r="AZQ62" s="2"/>
      <c r="AZS62" s="2"/>
      <c r="AZU62" s="2"/>
      <c r="AZW62" s="2"/>
      <c r="AZY62" s="2"/>
      <c r="BAA62" s="2"/>
      <c r="BAC62" s="2"/>
      <c r="BAE62" s="2"/>
      <c r="BAG62" s="2"/>
      <c r="BAI62" s="2"/>
      <c r="BAK62" s="2"/>
      <c r="BAM62" s="2"/>
      <c r="BAO62" s="2"/>
      <c r="BAQ62" s="2"/>
      <c r="BAS62" s="2"/>
      <c r="BAU62" s="2"/>
      <c r="BAW62" s="2"/>
      <c r="BAY62" s="2"/>
      <c r="BBA62" s="2"/>
      <c r="BBC62" s="2"/>
      <c r="BBE62" s="2"/>
      <c r="BBG62" s="2"/>
      <c r="BBI62" s="2"/>
      <c r="BBK62" s="2"/>
      <c r="BBM62" s="2"/>
      <c r="BBO62" s="2"/>
      <c r="BBQ62" s="2"/>
      <c r="BBS62" s="2"/>
      <c r="BBU62" s="2"/>
      <c r="BBW62" s="2"/>
      <c r="BBY62" s="2"/>
      <c r="BCA62" s="2"/>
      <c r="BCC62" s="2"/>
      <c r="BCE62" s="2"/>
      <c r="BCG62" s="2"/>
      <c r="BCI62" s="2"/>
      <c r="BCK62" s="2"/>
      <c r="BCM62" s="2"/>
      <c r="BCO62" s="2"/>
      <c r="BCQ62" s="2"/>
      <c r="BCS62" s="2"/>
      <c r="BCU62" s="2"/>
      <c r="BCW62" s="2"/>
      <c r="BCY62" s="2"/>
      <c r="BDA62" s="2"/>
      <c r="BDC62" s="2"/>
      <c r="BDE62" s="2"/>
      <c r="BDG62" s="2"/>
      <c r="BDI62" s="2"/>
      <c r="BDK62" s="2"/>
      <c r="BDM62" s="2"/>
      <c r="BDO62" s="2"/>
      <c r="BDQ62" s="2"/>
      <c r="BDS62" s="2"/>
      <c r="BDU62" s="2"/>
      <c r="BDW62" s="2"/>
      <c r="BDY62" s="2"/>
      <c r="BEA62" s="2"/>
      <c r="BEC62" s="2"/>
      <c r="BEE62" s="2"/>
      <c r="BEG62" s="2"/>
      <c r="BEI62" s="2"/>
      <c r="BEK62" s="2"/>
      <c r="BEM62" s="2"/>
      <c r="BEO62" s="2"/>
      <c r="BEQ62" s="2"/>
      <c r="BES62" s="2"/>
      <c r="BEU62" s="2"/>
      <c r="BEW62" s="2"/>
      <c r="BEY62" s="2"/>
      <c r="BFA62" s="2"/>
      <c r="BFC62" s="2"/>
      <c r="BFE62" s="2"/>
      <c r="BFG62" s="2"/>
      <c r="BFI62" s="2"/>
      <c r="BFK62" s="2"/>
      <c r="BFM62" s="2"/>
      <c r="BFO62" s="2"/>
      <c r="BFQ62" s="2"/>
      <c r="BFS62" s="2"/>
      <c r="BFU62" s="2"/>
      <c r="BFW62" s="2"/>
      <c r="BFY62" s="2"/>
      <c r="BGA62" s="2"/>
      <c r="BGC62" s="2"/>
      <c r="BGE62" s="2"/>
      <c r="BGG62" s="2"/>
      <c r="BGI62" s="2"/>
      <c r="BGK62" s="2"/>
      <c r="BGM62" s="2"/>
      <c r="BGO62" s="2"/>
      <c r="BGQ62" s="2"/>
      <c r="BGS62" s="2"/>
      <c r="BGU62" s="2"/>
      <c r="BGW62" s="2"/>
      <c r="BGY62" s="2"/>
      <c r="BHA62" s="2"/>
      <c r="BHC62" s="2"/>
      <c r="BHE62" s="2"/>
      <c r="BHG62" s="2"/>
      <c r="BHI62" s="2"/>
      <c r="BHK62" s="2"/>
      <c r="BHM62" s="2"/>
      <c r="BHO62" s="2"/>
      <c r="BHQ62" s="2"/>
      <c r="BHS62" s="2"/>
      <c r="BHU62" s="2"/>
      <c r="BHW62" s="2"/>
      <c r="BHY62" s="2"/>
      <c r="BIA62" s="2"/>
      <c r="BIC62" s="2"/>
      <c r="BIE62" s="2"/>
      <c r="BIG62" s="2"/>
      <c r="BII62" s="2"/>
      <c r="BIK62" s="2"/>
      <c r="BIM62" s="2"/>
      <c r="BIO62" s="2"/>
      <c r="BIQ62" s="2"/>
      <c r="BIS62" s="2"/>
      <c r="BIU62" s="2"/>
      <c r="BIW62" s="2"/>
      <c r="BIY62" s="2"/>
      <c r="BJA62" s="2"/>
      <c r="BJC62" s="2"/>
      <c r="BJE62" s="2"/>
      <c r="BJG62" s="2"/>
      <c r="BJI62" s="2"/>
      <c r="BJK62" s="2"/>
      <c r="BJM62" s="2"/>
      <c r="BJO62" s="2"/>
      <c r="BJQ62" s="2"/>
      <c r="BJS62" s="2"/>
      <c r="BJU62" s="2"/>
      <c r="BJW62" s="2"/>
      <c r="BJY62" s="2"/>
      <c r="BKA62" s="2"/>
      <c r="BKC62" s="2"/>
      <c r="BKE62" s="2"/>
      <c r="BKG62" s="2"/>
      <c r="BKI62" s="2"/>
      <c r="BKK62" s="2"/>
      <c r="BKM62" s="2"/>
      <c r="BKO62" s="2"/>
      <c r="BKQ62" s="2"/>
      <c r="BKS62" s="2"/>
      <c r="BKU62" s="2"/>
      <c r="BKW62" s="2"/>
      <c r="BKY62" s="2"/>
      <c r="BLA62" s="2"/>
      <c r="BLC62" s="2"/>
      <c r="BLE62" s="2"/>
      <c r="BLG62" s="2"/>
      <c r="BLI62" s="2"/>
      <c r="BLK62" s="2"/>
      <c r="BLM62" s="2"/>
      <c r="BLO62" s="2"/>
      <c r="BLQ62" s="2"/>
      <c r="BLS62" s="2"/>
      <c r="BLU62" s="2"/>
      <c r="BLW62" s="2"/>
      <c r="BLY62" s="2"/>
      <c r="BMA62" s="2"/>
      <c r="BMC62" s="2"/>
      <c r="BME62" s="2"/>
      <c r="BMG62" s="2"/>
      <c r="BMI62" s="2"/>
      <c r="BMK62" s="2"/>
      <c r="BMM62" s="2"/>
      <c r="BMO62" s="2"/>
      <c r="BMQ62" s="2"/>
      <c r="BMS62" s="2"/>
      <c r="BMU62" s="2"/>
      <c r="BMW62" s="2"/>
      <c r="BMY62" s="2"/>
      <c r="BNA62" s="2"/>
      <c r="BNC62" s="2"/>
      <c r="BNE62" s="2"/>
      <c r="BNG62" s="2"/>
      <c r="BNI62" s="2"/>
      <c r="BNK62" s="2"/>
      <c r="BNM62" s="2"/>
      <c r="BNO62" s="2"/>
      <c r="BNQ62" s="2"/>
      <c r="BNS62" s="2"/>
      <c r="BNU62" s="2"/>
      <c r="BNW62" s="2"/>
      <c r="BNY62" s="2"/>
      <c r="BOA62" s="2"/>
      <c r="BOC62" s="2"/>
      <c r="BOE62" s="2"/>
      <c r="BOG62" s="2"/>
      <c r="BOI62" s="2"/>
      <c r="BOK62" s="2"/>
      <c r="BOM62" s="2"/>
      <c r="BOO62" s="2"/>
      <c r="BOQ62" s="2"/>
      <c r="BOS62" s="2"/>
      <c r="BOU62" s="2"/>
      <c r="BOW62" s="2"/>
      <c r="BOY62" s="2"/>
      <c r="BPA62" s="2"/>
      <c r="BPC62" s="2"/>
      <c r="BPE62" s="2"/>
      <c r="BPG62" s="2"/>
      <c r="BPI62" s="2"/>
      <c r="BPK62" s="2"/>
      <c r="BPM62" s="2"/>
      <c r="BPO62" s="2"/>
      <c r="BPQ62" s="2"/>
      <c r="BPS62" s="2"/>
      <c r="BPU62" s="2"/>
      <c r="BPW62" s="2"/>
      <c r="BPY62" s="2"/>
      <c r="BQA62" s="2"/>
      <c r="BQC62" s="2"/>
      <c r="BQE62" s="2"/>
      <c r="BQG62" s="2"/>
      <c r="BQI62" s="2"/>
      <c r="BQK62" s="2"/>
      <c r="BQM62" s="2"/>
      <c r="BQO62" s="2"/>
      <c r="BQQ62" s="2"/>
      <c r="BQS62" s="2"/>
      <c r="BQU62" s="2"/>
      <c r="BQW62" s="2"/>
      <c r="BQY62" s="2"/>
      <c r="BRA62" s="2"/>
      <c r="BRC62" s="2"/>
      <c r="BRE62" s="2"/>
      <c r="BRG62" s="2"/>
      <c r="BRI62" s="2"/>
      <c r="BRK62" s="2"/>
      <c r="BRM62" s="2"/>
      <c r="BRO62" s="2"/>
      <c r="BRQ62" s="2"/>
      <c r="BRS62" s="2"/>
      <c r="BRU62" s="2"/>
      <c r="BRW62" s="2"/>
      <c r="BRY62" s="2"/>
      <c r="BSA62" s="2"/>
      <c r="BSC62" s="2"/>
      <c r="BSE62" s="2"/>
      <c r="BSG62" s="2"/>
      <c r="BSI62" s="2"/>
      <c r="BSK62" s="2"/>
      <c r="BSM62" s="2"/>
      <c r="BSO62" s="2"/>
      <c r="BSQ62" s="2"/>
      <c r="BSS62" s="2"/>
      <c r="BSU62" s="2"/>
      <c r="BSW62" s="2"/>
      <c r="BSY62" s="2"/>
      <c r="BTA62" s="2"/>
      <c r="BTC62" s="2"/>
      <c r="BTE62" s="2"/>
      <c r="BTG62" s="2"/>
      <c r="BTI62" s="2"/>
      <c r="BTK62" s="2"/>
      <c r="BTM62" s="2"/>
      <c r="BTO62" s="2"/>
      <c r="BTQ62" s="2"/>
      <c r="BTS62" s="2"/>
      <c r="BTU62" s="2"/>
      <c r="BTW62" s="2"/>
      <c r="BTY62" s="2"/>
      <c r="BUA62" s="2"/>
      <c r="BUC62" s="2"/>
      <c r="BUE62" s="2"/>
      <c r="BUG62" s="2"/>
      <c r="BUI62" s="2"/>
      <c r="BUK62" s="2"/>
      <c r="BUM62" s="2"/>
      <c r="BUO62" s="2"/>
      <c r="BUQ62" s="2"/>
      <c r="BUS62" s="2"/>
      <c r="BUU62" s="2"/>
      <c r="BUW62" s="2"/>
      <c r="BUY62" s="2"/>
      <c r="BVA62" s="2"/>
      <c r="BVC62" s="2"/>
      <c r="BVE62" s="2"/>
      <c r="BVG62" s="2"/>
      <c r="BVI62" s="2"/>
      <c r="BVK62" s="2"/>
      <c r="BVM62" s="2"/>
      <c r="BVO62" s="2"/>
      <c r="BVQ62" s="2"/>
      <c r="BVS62" s="2"/>
      <c r="BVU62" s="2"/>
      <c r="BVW62" s="2"/>
      <c r="BVY62" s="2"/>
      <c r="BWA62" s="2"/>
      <c r="BWC62" s="2"/>
      <c r="BWE62" s="2"/>
      <c r="BWG62" s="2"/>
      <c r="BWI62" s="2"/>
      <c r="BWK62" s="2"/>
      <c r="BWM62" s="2"/>
      <c r="BWO62" s="2"/>
      <c r="BWQ62" s="2"/>
      <c r="BWS62" s="2"/>
      <c r="BWU62" s="2"/>
      <c r="BWW62" s="2"/>
      <c r="BWY62" s="2"/>
      <c r="BXA62" s="2"/>
      <c r="BXC62" s="2"/>
      <c r="BXE62" s="2"/>
      <c r="BXG62" s="2"/>
      <c r="BXI62" s="2"/>
      <c r="BXK62" s="2"/>
      <c r="BXM62" s="2"/>
      <c r="BXO62" s="2"/>
      <c r="BXQ62" s="2"/>
      <c r="BXS62" s="2"/>
      <c r="BXU62" s="2"/>
      <c r="BXW62" s="2"/>
      <c r="BXY62" s="2"/>
      <c r="BYA62" s="2"/>
      <c r="BYC62" s="2"/>
      <c r="BYE62" s="2"/>
      <c r="BYG62" s="2"/>
      <c r="BYI62" s="2"/>
      <c r="BYK62" s="2"/>
      <c r="BYM62" s="2"/>
      <c r="BYO62" s="2"/>
      <c r="BYQ62" s="2"/>
      <c r="BYS62" s="2"/>
      <c r="BYU62" s="2"/>
      <c r="BYW62" s="2"/>
      <c r="BYY62" s="2"/>
      <c r="BZA62" s="2"/>
      <c r="BZC62" s="2"/>
      <c r="BZE62" s="2"/>
      <c r="BZG62" s="2"/>
      <c r="BZI62" s="2"/>
      <c r="BZK62" s="2"/>
      <c r="BZM62" s="2"/>
      <c r="BZO62" s="2"/>
      <c r="BZQ62" s="2"/>
      <c r="BZS62" s="2"/>
      <c r="BZU62" s="2"/>
      <c r="BZW62" s="2"/>
      <c r="BZY62" s="2"/>
      <c r="CAA62" s="2"/>
      <c r="CAC62" s="2"/>
      <c r="CAE62" s="2"/>
      <c r="CAG62" s="2"/>
      <c r="CAI62" s="2"/>
      <c r="CAK62" s="2"/>
      <c r="CAM62" s="2"/>
      <c r="CAO62" s="2"/>
      <c r="CAQ62" s="2"/>
      <c r="CAS62" s="2"/>
      <c r="CAU62" s="2"/>
      <c r="CAW62" s="2"/>
      <c r="CAY62" s="2"/>
      <c r="CBA62" s="2"/>
      <c r="CBC62" s="2"/>
      <c r="CBE62" s="2"/>
      <c r="CBG62" s="2"/>
      <c r="CBI62" s="2"/>
      <c r="CBK62" s="2"/>
      <c r="CBM62" s="2"/>
      <c r="CBO62" s="2"/>
      <c r="CBQ62" s="2"/>
      <c r="CBS62" s="2"/>
      <c r="CBU62" s="2"/>
      <c r="CBW62" s="2"/>
      <c r="CBY62" s="2"/>
      <c r="CCA62" s="2"/>
      <c r="CCC62" s="2"/>
      <c r="CCE62" s="2"/>
      <c r="CCG62" s="2"/>
      <c r="CCI62" s="2"/>
      <c r="CCK62" s="2"/>
      <c r="CCM62" s="2"/>
      <c r="CCO62" s="2"/>
      <c r="CCQ62" s="2"/>
      <c r="CCS62" s="2"/>
      <c r="CCU62" s="2"/>
      <c r="CCW62" s="2"/>
      <c r="CCY62" s="2"/>
      <c r="CDA62" s="2"/>
      <c r="CDC62" s="2"/>
      <c r="CDE62" s="2"/>
      <c r="CDG62" s="2"/>
      <c r="CDI62" s="2"/>
      <c r="CDK62" s="2"/>
      <c r="CDM62" s="2"/>
      <c r="CDO62" s="2"/>
      <c r="CDQ62" s="2"/>
      <c r="CDS62" s="2"/>
      <c r="CDU62" s="2"/>
      <c r="CDW62" s="2"/>
      <c r="CDY62" s="2"/>
      <c r="CEA62" s="2"/>
      <c r="CEC62" s="2"/>
      <c r="CEE62" s="2"/>
      <c r="CEG62" s="2"/>
      <c r="CEI62" s="2"/>
      <c r="CEK62" s="2"/>
      <c r="CEM62" s="2"/>
      <c r="CEO62" s="2"/>
      <c r="CEQ62" s="2"/>
      <c r="CES62" s="2"/>
      <c r="CEU62" s="2"/>
      <c r="CEW62" s="2"/>
      <c r="CEY62" s="2"/>
      <c r="CFA62" s="2"/>
      <c r="CFC62" s="2"/>
      <c r="CFE62" s="2"/>
      <c r="CFG62" s="2"/>
      <c r="CFI62" s="2"/>
      <c r="CFK62" s="2"/>
      <c r="CFM62" s="2"/>
      <c r="CFO62" s="2"/>
      <c r="CFQ62" s="2"/>
      <c r="CFS62" s="2"/>
      <c r="CFU62" s="2"/>
      <c r="CFW62" s="2"/>
      <c r="CFY62" s="2"/>
      <c r="CGA62" s="2"/>
      <c r="CGC62" s="2"/>
      <c r="CGE62" s="2"/>
      <c r="CGG62" s="2"/>
      <c r="CGI62" s="2"/>
      <c r="CGK62" s="2"/>
      <c r="CGM62" s="2"/>
      <c r="CGO62" s="2"/>
      <c r="CGQ62" s="2"/>
      <c r="CGS62" s="2"/>
      <c r="CGU62" s="2"/>
      <c r="CGW62" s="2"/>
      <c r="CGY62" s="2"/>
      <c r="CHA62" s="2"/>
      <c r="CHC62" s="2"/>
      <c r="CHE62" s="2"/>
      <c r="CHG62" s="2"/>
      <c r="CHI62" s="2"/>
      <c r="CHK62" s="2"/>
      <c r="CHM62" s="2"/>
      <c r="CHO62" s="2"/>
      <c r="CHQ62" s="2"/>
      <c r="CHS62" s="2"/>
      <c r="CHU62" s="2"/>
      <c r="CHW62" s="2"/>
      <c r="CHY62" s="2"/>
      <c r="CIA62" s="2"/>
      <c r="CIC62" s="2"/>
      <c r="CIE62" s="2"/>
      <c r="CIG62" s="2"/>
      <c r="CII62" s="2"/>
      <c r="CIK62" s="2"/>
      <c r="CIM62" s="2"/>
      <c r="CIO62" s="2"/>
      <c r="CIQ62" s="2"/>
      <c r="CIS62" s="2"/>
      <c r="CIU62" s="2"/>
      <c r="CIW62" s="2"/>
      <c r="CIY62" s="2"/>
      <c r="CJA62" s="2"/>
      <c r="CJC62" s="2"/>
      <c r="CJE62" s="2"/>
      <c r="CJG62" s="2"/>
      <c r="CJI62" s="2"/>
      <c r="CJK62" s="2"/>
      <c r="CJM62" s="2"/>
      <c r="CJO62" s="2"/>
      <c r="CJQ62" s="2"/>
      <c r="CJS62" s="2"/>
      <c r="CJU62" s="2"/>
      <c r="CJW62" s="2"/>
      <c r="CJY62" s="2"/>
      <c r="CKA62" s="2"/>
      <c r="CKC62" s="2"/>
      <c r="CKE62" s="2"/>
      <c r="CKG62" s="2"/>
      <c r="CKI62" s="2"/>
      <c r="CKK62" s="2"/>
      <c r="CKM62" s="2"/>
      <c r="CKO62" s="2"/>
      <c r="CKQ62" s="2"/>
      <c r="CKS62" s="2"/>
      <c r="CKU62" s="2"/>
      <c r="CKW62" s="2"/>
      <c r="CKY62" s="2"/>
      <c r="CLA62" s="2"/>
      <c r="CLC62" s="2"/>
      <c r="CLE62" s="2"/>
      <c r="CLG62" s="2"/>
      <c r="CLI62" s="2"/>
      <c r="CLK62" s="2"/>
      <c r="CLM62" s="2"/>
      <c r="CLO62" s="2"/>
      <c r="CLQ62" s="2"/>
      <c r="CLS62" s="2"/>
      <c r="CLU62" s="2"/>
      <c r="CLW62" s="2"/>
      <c r="CLY62" s="2"/>
      <c r="CMA62" s="2"/>
      <c r="CMC62" s="2"/>
      <c r="CME62" s="2"/>
      <c r="CMG62" s="2"/>
      <c r="CMI62" s="2"/>
      <c r="CMK62" s="2"/>
      <c r="CMM62" s="2"/>
      <c r="CMO62" s="2"/>
      <c r="CMQ62" s="2"/>
      <c r="CMS62" s="2"/>
      <c r="CMU62" s="2"/>
      <c r="CMW62" s="2"/>
      <c r="CMY62" s="2"/>
      <c r="CNA62" s="2"/>
      <c r="CNC62" s="2"/>
      <c r="CNE62" s="2"/>
      <c r="CNG62" s="2"/>
      <c r="CNI62" s="2"/>
      <c r="CNK62" s="2"/>
      <c r="CNM62" s="2"/>
      <c r="CNO62" s="2"/>
      <c r="CNQ62" s="2"/>
      <c r="CNS62" s="2"/>
      <c r="CNU62" s="2"/>
      <c r="CNW62" s="2"/>
      <c r="CNY62" s="2"/>
      <c r="COA62" s="2"/>
      <c r="COC62" s="2"/>
      <c r="COE62" s="2"/>
      <c r="COG62" s="2"/>
      <c r="COI62" s="2"/>
      <c r="COK62" s="2"/>
      <c r="COM62" s="2"/>
      <c r="COO62" s="2"/>
      <c r="COQ62" s="2"/>
      <c r="COS62" s="2"/>
      <c r="COU62" s="2"/>
      <c r="COW62" s="2"/>
      <c r="COY62" s="2"/>
      <c r="CPA62" s="2"/>
      <c r="CPC62" s="2"/>
      <c r="CPE62" s="2"/>
      <c r="CPG62" s="2"/>
      <c r="CPI62" s="2"/>
      <c r="CPK62" s="2"/>
      <c r="CPM62" s="2"/>
      <c r="CPO62" s="2"/>
      <c r="CPQ62" s="2"/>
      <c r="CPS62" s="2"/>
      <c r="CPU62" s="2"/>
      <c r="CPW62" s="2"/>
      <c r="CPY62" s="2"/>
      <c r="CQA62" s="2"/>
      <c r="CQC62" s="2"/>
      <c r="CQE62" s="2"/>
      <c r="CQG62" s="2"/>
      <c r="CQI62" s="2"/>
      <c r="CQK62" s="2"/>
      <c r="CQM62" s="2"/>
      <c r="CQO62" s="2"/>
      <c r="CQQ62" s="2"/>
      <c r="CQS62" s="2"/>
      <c r="CQU62" s="2"/>
      <c r="CQW62" s="2"/>
      <c r="CQY62" s="2"/>
      <c r="CRA62" s="2"/>
      <c r="CRC62" s="2"/>
      <c r="CRE62" s="2"/>
      <c r="CRG62" s="2"/>
      <c r="CRI62" s="2"/>
      <c r="CRK62" s="2"/>
      <c r="CRM62" s="2"/>
      <c r="CRO62" s="2"/>
      <c r="CRQ62" s="2"/>
      <c r="CRS62" s="2"/>
      <c r="CRU62" s="2"/>
      <c r="CRW62" s="2"/>
      <c r="CRY62" s="2"/>
      <c r="CSA62" s="2"/>
      <c r="CSC62" s="2"/>
      <c r="CSE62" s="2"/>
      <c r="CSG62" s="2"/>
      <c r="CSI62" s="2"/>
      <c r="CSK62" s="2"/>
      <c r="CSM62" s="2"/>
      <c r="CSO62" s="2"/>
      <c r="CSQ62" s="2"/>
      <c r="CSS62" s="2"/>
      <c r="CSU62" s="2"/>
      <c r="CSW62" s="2"/>
      <c r="CSY62" s="2"/>
      <c r="CTA62" s="2"/>
      <c r="CTC62" s="2"/>
      <c r="CTE62" s="2"/>
      <c r="CTG62" s="2"/>
      <c r="CTI62" s="2"/>
      <c r="CTK62" s="2"/>
      <c r="CTM62" s="2"/>
      <c r="CTO62" s="2"/>
      <c r="CTQ62" s="2"/>
      <c r="CTS62" s="2"/>
      <c r="CTU62" s="2"/>
      <c r="CTW62" s="2"/>
      <c r="CTY62" s="2"/>
      <c r="CUA62" s="2"/>
      <c r="CUC62" s="2"/>
      <c r="CUE62" s="2"/>
      <c r="CUG62" s="2"/>
      <c r="CUI62" s="2"/>
      <c r="CUK62" s="2"/>
      <c r="CUM62" s="2"/>
      <c r="CUO62" s="2"/>
      <c r="CUQ62" s="2"/>
      <c r="CUS62" s="2"/>
      <c r="CUU62" s="2"/>
      <c r="CUW62" s="2"/>
      <c r="CUY62" s="2"/>
      <c r="CVA62" s="2"/>
      <c r="CVC62" s="2"/>
      <c r="CVE62" s="2"/>
      <c r="CVG62" s="2"/>
      <c r="CVI62" s="2"/>
      <c r="CVK62" s="2"/>
      <c r="CVM62" s="2"/>
      <c r="CVO62" s="2"/>
      <c r="CVQ62" s="2"/>
      <c r="CVS62" s="2"/>
      <c r="CVU62" s="2"/>
      <c r="CVW62" s="2"/>
      <c r="CVY62" s="2"/>
      <c r="CWA62" s="2"/>
      <c r="CWC62" s="2"/>
      <c r="CWE62" s="2"/>
      <c r="CWG62" s="2"/>
      <c r="CWI62" s="2"/>
      <c r="CWK62" s="2"/>
      <c r="CWM62" s="2"/>
      <c r="CWO62" s="2"/>
      <c r="CWQ62" s="2"/>
      <c r="CWS62" s="2"/>
      <c r="CWU62" s="2"/>
      <c r="CWW62" s="2"/>
      <c r="CWY62" s="2"/>
      <c r="CXA62" s="2"/>
      <c r="CXC62" s="2"/>
      <c r="CXE62" s="2"/>
      <c r="CXG62" s="2"/>
      <c r="CXI62" s="2"/>
      <c r="CXK62" s="2"/>
      <c r="CXM62" s="2"/>
      <c r="CXO62" s="2"/>
      <c r="CXQ62" s="2"/>
      <c r="CXS62" s="2"/>
      <c r="CXU62" s="2"/>
      <c r="CXW62" s="2"/>
      <c r="CXY62" s="2"/>
      <c r="CYA62" s="2"/>
      <c r="CYC62" s="2"/>
      <c r="CYE62" s="2"/>
      <c r="CYG62" s="2"/>
      <c r="CYI62" s="2"/>
      <c r="CYK62" s="2"/>
      <c r="CYM62" s="2"/>
      <c r="CYO62" s="2"/>
      <c r="CYQ62" s="2"/>
      <c r="CYS62" s="2"/>
      <c r="CYU62" s="2"/>
      <c r="CYW62" s="2"/>
      <c r="CYY62" s="2"/>
      <c r="CZA62" s="2"/>
      <c r="CZC62" s="2"/>
      <c r="CZE62" s="2"/>
      <c r="CZG62" s="2"/>
      <c r="CZI62" s="2"/>
      <c r="CZK62" s="2"/>
      <c r="CZM62" s="2"/>
      <c r="CZO62" s="2"/>
      <c r="CZQ62" s="2"/>
      <c r="CZS62" s="2"/>
      <c r="CZU62" s="2"/>
      <c r="CZW62" s="2"/>
      <c r="CZY62" s="2"/>
      <c r="DAA62" s="2"/>
      <c r="DAC62" s="2"/>
      <c r="DAE62" s="2"/>
      <c r="DAG62" s="2"/>
      <c r="DAI62" s="2"/>
      <c r="DAK62" s="2"/>
      <c r="DAM62" s="2"/>
      <c r="DAO62" s="2"/>
      <c r="DAQ62" s="2"/>
      <c r="DAS62" s="2"/>
      <c r="DAU62" s="2"/>
      <c r="DAW62" s="2"/>
      <c r="DAY62" s="2"/>
      <c r="DBA62" s="2"/>
      <c r="DBC62" s="2"/>
      <c r="DBE62" s="2"/>
      <c r="DBG62" s="2"/>
      <c r="DBI62" s="2"/>
      <c r="DBK62" s="2"/>
      <c r="DBM62" s="2"/>
      <c r="DBO62" s="2"/>
      <c r="DBQ62" s="2"/>
      <c r="DBS62" s="2"/>
      <c r="DBU62" s="2"/>
      <c r="DBW62" s="2"/>
      <c r="DBY62" s="2"/>
      <c r="DCA62" s="2"/>
      <c r="DCC62" s="2"/>
      <c r="DCE62" s="2"/>
      <c r="DCG62" s="2"/>
      <c r="DCI62" s="2"/>
      <c r="DCK62" s="2"/>
      <c r="DCM62" s="2"/>
      <c r="DCO62" s="2"/>
      <c r="DCQ62" s="2"/>
      <c r="DCS62" s="2"/>
      <c r="DCU62" s="2"/>
      <c r="DCW62" s="2"/>
      <c r="DCY62" s="2"/>
      <c r="DDA62" s="2"/>
      <c r="DDC62" s="2"/>
      <c r="DDE62" s="2"/>
      <c r="DDG62" s="2"/>
      <c r="DDI62" s="2"/>
      <c r="DDK62" s="2"/>
      <c r="DDM62" s="2"/>
      <c r="DDO62" s="2"/>
      <c r="DDQ62" s="2"/>
      <c r="DDS62" s="2"/>
      <c r="DDU62" s="2"/>
      <c r="DDW62" s="2"/>
      <c r="DDY62" s="2"/>
      <c r="DEA62" s="2"/>
      <c r="DEC62" s="2"/>
      <c r="DEE62" s="2"/>
      <c r="DEG62" s="2"/>
      <c r="DEI62" s="2"/>
      <c r="DEK62" s="2"/>
      <c r="DEM62" s="2"/>
      <c r="DEO62" s="2"/>
      <c r="DEQ62" s="2"/>
      <c r="DES62" s="2"/>
      <c r="DEU62" s="2"/>
      <c r="DEW62" s="2"/>
      <c r="DEY62" s="2"/>
      <c r="DFA62" s="2"/>
      <c r="DFC62" s="2"/>
      <c r="DFE62" s="2"/>
      <c r="DFG62" s="2"/>
      <c r="DFI62" s="2"/>
      <c r="DFK62" s="2"/>
      <c r="DFM62" s="2"/>
      <c r="DFO62" s="2"/>
      <c r="DFQ62" s="2"/>
      <c r="DFS62" s="2"/>
      <c r="DFU62" s="2"/>
      <c r="DFW62" s="2"/>
      <c r="DFY62" s="2"/>
      <c r="DGA62" s="2"/>
      <c r="DGC62" s="2"/>
      <c r="DGE62" s="2"/>
      <c r="DGG62" s="2"/>
      <c r="DGI62" s="2"/>
      <c r="DGK62" s="2"/>
      <c r="DGM62" s="2"/>
      <c r="DGO62" s="2"/>
      <c r="DGQ62" s="2"/>
      <c r="DGS62" s="2"/>
      <c r="DGU62" s="2"/>
      <c r="DGW62" s="2"/>
      <c r="DGY62" s="2"/>
      <c r="DHA62" s="2"/>
      <c r="DHC62" s="2"/>
      <c r="DHE62" s="2"/>
      <c r="DHG62" s="2"/>
      <c r="DHI62" s="2"/>
      <c r="DHK62" s="2"/>
      <c r="DHM62" s="2"/>
      <c r="DHO62" s="2"/>
      <c r="DHQ62" s="2"/>
      <c r="DHS62" s="2"/>
      <c r="DHU62" s="2"/>
      <c r="DHW62" s="2"/>
      <c r="DHY62" s="2"/>
      <c r="DIA62" s="2"/>
      <c r="DIC62" s="2"/>
      <c r="DIE62" s="2"/>
      <c r="DIG62" s="2"/>
      <c r="DII62" s="2"/>
      <c r="DIK62" s="2"/>
      <c r="DIM62" s="2"/>
      <c r="DIO62" s="2"/>
      <c r="DIQ62" s="2"/>
      <c r="DIS62" s="2"/>
      <c r="DIU62" s="2"/>
      <c r="DIW62" s="2"/>
      <c r="DIY62" s="2"/>
      <c r="DJA62" s="2"/>
      <c r="DJC62" s="2"/>
      <c r="DJE62" s="2"/>
      <c r="DJG62" s="2"/>
      <c r="DJI62" s="2"/>
      <c r="DJK62" s="2"/>
      <c r="DJM62" s="2"/>
      <c r="DJO62" s="2"/>
      <c r="DJQ62" s="2"/>
      <c r="DJS62" s="2"/>
      <c r="DJU62" s="2"/>
      <c r="DJW62" s="2"/>
      <c r="DJY62" s="2"/>
      <c r="DKA62" s="2"/>
      <c r="DKC62" s="2"/>
      <c r="DKE62" s="2"/>
      <c r="DKG62" s="2"/>
      <c r="DKI62" s="2"/>
      <c r="DKK62" s="2"/>
      <c r="DKM62" s="2"/>
      <c r="DKO62" s="2"/>
      <c r="DKQ62" s="2"/>
      <c r="DKS62" s="2"/>
      <c r="DKU62" s="2"/>
      <c r="DKW62" s="2"/>
      <c r="DKY62" s="2"/>
      <c r="DLA62" s="2"/>
      <c r="DLC62" s="2"/>
      <c r="DLE62" s="2"/>
      <c r="DLG62" s="2"/>
      <c r="DLI62" s="2"/>
      <c r="DLK62" s="2"/>
      <c r="DLM62" s="2"/>
      <c r="DLO62" s="2"/>
      <c r="DLQ62" s="2"/>
      <c r="DLS62" s="2"/>
      <c r="DLU62" s="2"/>
      <c r="DLW62" s="2"/>
      <c r="DLY62" s="2"/>
      <c r="DMA62" s="2"/>
      <c r="DMC62" s="2"/>
      <c r="DME62" s="2"/>
      <c r="DMG62" s="2"/>
      <c r="DMI62" s="2"/>
      <c r="DMK62" s="2"/>
      <c r="DMM62" s="2"/>
      <c r="DMO62" s="2"/>
      <c r="DMQ62" s="2"/>
      <c r="DMS62" s="2"/>
      <c r="DMU62" s="2"/>
      <c r="DMW62" s="2"/>
      <c r="DMY62" s="2"/>
      <c r="DNA62" s="2"/>
      <c r="DNC62" s="2"/>
      <c r="DNE62" s="2"/>
      <c r="DNG62" s="2"/>
      <c r="DNI62" s="2"/>
      <c r="DNK62" s="2"/>
      <c r="DNM62" s="2"/>
      <c r="DNO62" s="2"/>
      <c r="DNQ62" s="2"/>
      <c r="DNS62" s="2"/>
      <c r="DNU62" s="2"/>
      <c r="DNW62" s="2"/>
      <c r="DNY62" s="2"/>
      <c r="DOA62" s="2"/>
      <c r="DOC62" s="2"/>
      <c r="DOE62" s="2"/>
      <c r="DOG62" s="2"/>
      <c r="DOI62" s="2"/>
      <c r="DOK62" s="2"/>
      <c r="DOM62" s="2"/>
      <c r="DOO62" s="2"/>
      <c r="DOQ62" s="2"/>
      <c r="DOS62" s="2"/>
      <c r="DOU62" s="2"/>
      <c r="DOW62" s="2"/>
      <c r="DOY62" s="2"/>
      <c r="DPA62" s="2"/>
      <c r="DPC62" s="2"/>
      <c r="DPE62" s="2"/>
      <c r="DPG62" s="2"/>
      <c r="DPI62" s="2"/>
      <c r="DPK62" s="2"/>
      <c r="DPM62" s="2"/>
      <c r="DPO62" s="2"/>
      <c r="DPQ62" s="2"/>
      <c r="DPS62" s="2"/>
      <c r="DPU62" s="2"/>
      <c r="DPW62" s="2"/>
      <c r="DPY62" s="2"/>
      <c r="DQA62" s="2"/>
      <c r="DQC62" s="2"/>
      <c r="DQE62" s="2"/>
      <c r="DQG62" s="2"/>
      <c r="DQI62" s="2"/>
      <c r="DQK62" s="2"/>
      <c r="DQM62" s="2"/>
      <c r="DQO62" s="2"/>
      <c r="DQQ62" s="2"/>
      <c r="DQS62" s="2"/>
      <c r="DQU62" s="2"/>
      <c r="DQW62" s="2"/>
      <c r="DQY62" s="2"/>
      <c r="DRA62" s="2"/>
      <c r="DRC62" s="2"/>
      <c r="DRE62" s="2"/>
      <c r="DRG62" s="2"/>
      <c r="DRI62" s="2"/>
      <c r="DRK62" s="2"/>
      <c r="DRM62" s="2"/>
      <c r="DRO62" s="2"/>
      <c r="DRQ62" s="2"/>
      <c r="DRS62" s="2"/>
      <c r="DRU62" s="2"/>
      <c r="DRW62" s="2"/>
      <c r="DRY62" s="2"/>
      <c r="DSA62" s="2"/>
      <c r="DSC62" s="2"/>
      <c r="DSE62" s="2"/>
      <c r="DSG62" s="2"/>
      <c r="DSI62" s="2"/>
      <c r="DSK62" s="2"/>
      <c r="DSM62" s="2"/>
      <c r="DSO62" s="2"/>
      <c r="DSQ62" s="2"/>
      <c r="DSS62" s="2"/>
      <c r="DSU62" s="2"/>
      <c r="DSW62" s="2"/>
      <c r="DSY62" s="2"/>
      <c r="DTA62" s="2"/>
      <c r="DTC62" s="2"/>
      <c r="DTE62" s="2"/>
      <c r="DTG62" s="2"/>
      <c r="DTI62" s="2"/>
      <c r="DTK62" s="2"/>
      <c r="DTM62" s="2"/>
      <c r="DTO62" s="2"/>
      <c r="DTQ62" s="2"/>
      <c r="DTS62" s="2"/>
      <c r="DTU62" s="2"/>
      <c r="DTW62" s="2"/>
      <c r="DTY62" s="2"/>
      <c r="DUA62" s="2"/>
      <c r="DUC62" s="2"/>
      <c r="DUE62" s="2"/>
      <c r="DUG62" s="2"/>
      <c r="DUI62" s="2"/>
      <c r="DUK62" s="2"/>
      <c r="DUM62" s="2"/>
      <c r="DUO62" s="2"/>
      <c r="DUQ62" s="2"/>
      <c r="DUS62" s="2"/>
      <c r="DUU62" s="2"/>
      <c r="DUW62" s="2"/>
      <c r="DUY62" s="2"/>
      <c r="DVA62" s="2"/>
      <c r="DVC62" s="2"/>
      <c r="DVE62" s="2"/>
      <c r="DVG62" s="2"/>
      <c r="DVI62" s="2"/>
      <c r="DVK62" s="2"/>
      <c r="DVM62" s="2"/>
      <c r="DVO62" s="2"/>
      <c r="DVQ62" s="2"/>
      <c r="DVS62" s="2"/>
      <c r="DVU62" s="2"/>
      <c r="DVW62" s="2"/>
      <c r="DVY62" s="2"/>
      <c r="DWA62" s="2"/>
      <c r="DWC62" s="2"/>
      <c r="DWE62" s="2"/>
      <c r="DWG62" s="2"/>
      <c r="DWI62" s="2"/>
      <c r="DWK62" s="2"/>
      <c r="DWM62" s="2"/>
      <c r="DWO62" s="2"/>
      <c r="DWQ62" s="2"/>
      <c r="DWS62" s="2"/>
      <c r="DWU62" s="2"/>
      <c r="DWW62" s="2"/>
      <c r="DWY62" s="2"/>
      <c r="DXA62" s="2"/>
      <c r="DXC62" s="2"/>
      <c r="DXE62" s="2"/>
      <c r="DXG62" s="2"/>
      <c r="DXI62" s="2"/>
      <c r="DXK62" s="2"/>
      <c r="DXM62" s="2"/>
      <c r="DXO62" s="2"/>
      <c r="DXQ62" s="2"/>
      <c r="DXS62" s="2"/>
      <c r="DXU62" s="2"/>
      <c r="DXW62" s="2"/>
      <c r="DXY62" s="2"/>
      <c r="DYA62" s="2"/>
      <c r="DYC62" s="2"/>
      <c r="DYE62" s="2"/>
      <c r="DYG62" s="2"/>
      <c r="DYI62" s="2"/>
      <c r="DYK62" s="2"/>
      <c r="DYM62" s="2"/>
      <c r="DYO62" s="2"/>
      <c r="DYQ62" s="2"/>
      <c r="DYS62" s="2"/>
      <c r="DYU62" s="2"/>
      <c r="DYW62" s="2"/>
      <c r="DYY62" s="2"/>
      <c r="DZA62" s="2"/>
      <c r="DZC62" s="2"/>
      <c r="DZE62" s="2"/>
      <c r="DZG62" s="2"/>
      <c r="DZI62" s="2"/>
      <c r="DZK62" s="2"/>
      <c r="DZM62" s="2"/>
      <c r="DZO62" s="2"/>
      <c r="DZQ62" s="2"/>
      <c r="DZS62" s="2"/>
      <c r="DZU62" s="2"/>
      <c r="DZW62" s="2"/>
      <c r="DZY62" s="2"/>
      <c r="EAA62" s="2"/>
      <c r="EAC62" s="2"/>
      <c r="EAE62" s="2"/>
      <c r="EAG62" s="2"/>
      <c r="EAI62" s="2"/>
      <c r="EAK62" s="2"/>
      <c r="EAM62" s="2"/>
      <c r="EAO62" s="2"/>
      <c r="EAQ62" s="2"/>
      <c r="EAS62" s="2"/>
      <c r="EAU62" s="2"/>
      <c r="EAW62" s="2"/>
      <c r="EAY62" s="2"/>
      <c r="EBA62" s="2"/>
      <c r="EBC62" s="2"/>
      <c r="EBE62" s="2"/>
      <c r="EBG62" s="2"/>
      <c r="EBI62" s="2"/>
      <c r="EBK62" s="2"/>
      <c r="EBM62" s="2"/>
      <c r="EBO62" s="2"/>
      <c r="EBQ62" s="2"/>
      <c r="EBS62" s="2"/>
      <c r="EBU62" s="2"/>
      <c r="EBW62" s="2"/>
      <c r="EBY62" s="2"/>
      <c r="ECA62" s="2"/>
      <c r="ECC62" s="2"/>
      <c r="ECE62" s="2"/>
      <c r="ECG62" s="2"/>
      <c r="ECI62" s="2"/>
      <c r="ECK62" s="2"/>
      <c r="ECM62" s="2"/>
      <c r="ECO62" s="2"/>
      <c r="ECQ62" s="2"/>
      <c r="ECS62" s="2"/>
      <c r="ECU62" s="2"/>
      <c r="ECW62" s="2"/>
      <c r="ECY62" s="2"/>
      <c r="EDA62" s="2"/>
      <c r="EDC62" s="2"/>
      <c r="EDE62" s="2"/>
      <c r="EDG62" s="2"/>
      <c r="EDI62" s="2"/>
      <c r="EDK62" s="2"/>
      <c r="EDM62" s="2"/>
      <c r="EDO62" s="2"/>
      <c r="EDQ62" s="2"/>
      <c r="EDS62" s="2"/>
      <c r="EDU62" s="2"/>
      <c r="EDW62" s="2"/>
      <c r="EDY62" s="2"/>
      <c r="EEA62" s="2"/>
      <c r="EEC62" s="2"/>
      <c r="EEE62" s="2"/>
      <c r="EEG62" s="2"/>
      <c r="EEI62" s="2"/>
      <c r="EEK62" s="2"/>
      <c r="EEM62" s="2"/>
      <c r="EEO62" s="2"/>
      <c r="EEQ62" s="2"/>
      <c r="EES62" s="2"/>
      <c r="EEU62" s="2"/>
      <c r="EEW62" s="2"/>
      <c r="EEY62" s="2"/>
      <c r="EFA62" s="2"/>
      <c r="EFC62" s="2"/>
      <c r="EFE62" s="2"/>
      <c r="EFG62" s="2"/>
      <c r="EFI62" s="2"/>
      <c r="EFK62" s="2"/>
      <c r="EFM62" s="2"/>
      <c r="EFO62" s="2"/>
      <c r="EFQ62" s="2"/>
      <c r="EFS62" s="2"/>
      <c r="EFU62" s="2"/>
      <c r="EFW62" s="2"/>
      <c r="EFY62" s="2"/>
      <c r="EGA62" s="2"/>
      <c r="EGC62" s="2"/>
      <c r="EGE62" s="2"/>
      <c r="EGG62" s="2"/>
      <c r="EGI62" s="2"/>
      <c r="EGK62" s="2"/>
      <c r="EGM62" s="2"/>
      <c r="EGO62" s="2"/>
      <c r="EGQ62" s="2"/>
      <c r="EGS62" s="2"/>
      <c r="EGU62" s="2"/>
      <c r="EGW62" s="2"/>
      <c r="EGY62" s="2"/>
      <c r="EHA62" s="2"/>
      <c r="EHC62" s="2"/>
      <c r="EHE62" s="2"/>
      <c r="EHG62" s="2"/>
      <c r="EHI62" s="2"/>
      <c r="EHK62" s="2"/>
      <c r="EHM62" s="2"/>
      <c r="EHO62" s="2"/>
      <c r="EHQ62" s="2"/>
      <c r="EHS62" s="2"/>
      <c r="EHU62" s="2"/>
      <c r="EHW62" s="2"/>
      <c r="EHY62" s="2"/>
      <c r="EIA62" s="2"/>
      <c r="EIC62" s="2"/>
      <c r="EIE62" s="2"/>
      <c r="EIG62" s="2"/>
      <c r="EII62" s="2"/>
      <c r="EIK62" s="2"/>
      <c r="EIM62" s="2"/>
      <c r="EIO62" s="2"/>
      <c r="EIQ62" s="2"/>
      <c r="EIS62" s="2"/>
      <c r="EIU62" s="2"/>
      <c r="EIW62" s="2"/>
      <c r="EIY62" s="2"/>
      <c r="EJA62" s="2"/>
      <c r="EJC62" s="2"/>
      <c r="EJE62" s="2"/>
      <c r="EJG62" s="2"/>
      <c r="EJI62" s="2"/>
      <c r="EJK62" s="2"/>
      <c r="EJM62" s="2"/>
      <c r="EJO62" s="2"/>
      <c r="EJQ62" s="2"/>
      <c r="EJS62" s="2"/>
      <c r="EJU62" s="2"/>
      <c r="EJW62" s="2"/>
      <c r="EJY62" s="2"/>
      <c r="EKA62" s="2"/>
      <c r="EKC62" s="2"/>
      <c r="EKE62" s="2"/>
      <c r="EKG62" s="2"/>
      <c r="EKI62" s="2"/>
      <c r="EKK62" s="2"/>
      <c r="EKM62" s="2"/>
      <c r="EKO62" s="2"/>
      <c r="EKQ62" s="2"/>
      <c r="EKS62" s="2"/>
      <c r="EKU62" s="2"/>
      <c r="EKW62" s="2"/>
      <c r="EKY62" s="2"/>
      <c r="ELA62" s="2"/>
      <c r="ELC62" s="2"/>
      <c r="ELE62" s="2"/>
      <c r="ELG62" s="2"/>
      <c r="ELI62" s="2"/>
      <c r="ELK62" s="2"/>
      <c r="ELM62" s="2"/>
      <c r="ELO62" s="2"/>
      <c r="ELQ62" s="2"/>
      <c r="ELS62" s="2"/>
      <c r="ELU62" s="2"/>
      <c r="ELW62" s="2"/>
      <c r="ELY62" s="2"/>
      <c r="EMA62" s="2"/>
      <c r="EMC62" s="2"/>
      <c r="EME62" s="2"/>
      <c r="EMG62" s="2"/>
      <c r="EMI62" s="2"/>
      <c r="EMK62" s="2"/>
      <c r="EMM62" s="2"/>
      <c r="EMO62" s="2"/>
      <c r="EMQ62" s="2"/>
      <c r="EMS62" s="2"/>
      <c r="EMU62" s="2"/>
      <c r="EMW62" s="2"/>
      <c r="EMY62" s="2"/>
      <c r="ENA62" s="2"/>
      <c r="ENC62" s="2"/>
      <c r="ENE62" s="2"/>
      <c r="ENG62" s="2"/>
      <c r="ENI62" s="2"/>
      <c r="ENK62" s="2"/>
      <c r="ENM62" s="2"/>
      <c r="ENO62" s="2"/>
      <c r="ENQ62" s="2"/>
      <c r="ENS62" s="2"/>
      <c r="ENU62" s="2"/>
      <c r="ENW62" s="2"/>
      <c r="ENY62" s="2"/>
      <c r="EOA62" s="2"/>
      <c r="EOC62" s="2"/>
      <c r="EOE62" s="2"/>
      <c r="EOG62" s="2"/>
      <c r="EOI62" s="2"/>
      <c r="EOK62" s="2"/>
      <c r="EOM62" s="2"/>
      <c r="EOO62" s="2"/>
      <c r="EOQ62" s="2"/>
      <c r="EOS62" s="2"/>
      <c r="EOU62" s="2"/>
      <c r="EOW62" s="2"/>
      <c r="EOY62" s="2"/>
      <c r="EPA62" s="2"/>
      <c r="EPC62" s="2"/>
      <c r="EPE62" s="2"/>
      <c r="EPG62" s="2"/>
      <c r="EPI62" s="2"/>
      <c r="EPK62" s="2"/>
      <c r="EPM62" s="2"/>
      <c r="EPO62" s="2"/>
      <c r="EPQ62" s="2"/>
      <c r="EPS62" s="2"/>
      <c r="EPU62" s="2"/>
      <c r="EPW62" s="2"/>
      <c r="EPY62" s="2"/>
      <c r="EQA62" s="2"/>
      <c r="EQC62" s="2"/>
      <c r="EQE62" s="2"/>
      <c r="EQG62" s="2"/>
      <c r="EQI62" s="2"/>
      <c r="EQK62" s="2"/>
      <c r="EQM62" s="2"/>
      <c r="EQO62" s="2"/>
      <c r="EQQ62" s="2"/>
      <c r="EQS62" s="2"/>
      <c r="EQU62" s="2"/>
      <c r="EQW62" s="2"/>
      <c r="EQY62" s="2"/>
      <c r="ERA62" s="2"/>
      <c r="ERC62" s="2"/>
      <c r="ERE62" s="2"/>
      <c r="ERG62" s="2"/>
      <c r="ERI62" s="2"/>
      <c r="ERK62" s="2"/>
      <c r="ERM62" s="2"/>
      <c r="ERO62" s="2"/>
      <c r="ERQ62" s="2"/>
      <c r="ERS62" s="2"/>
      <c r="ERU62" s="2"/>
      <c r="ERW62" s="2"/>
      <c r="ERY62" s="2"/>
      <c r="ESA62" s="2"/>
      <c r="ESC62" s="2"/>
      <c r="ESE62" s="2"/>
      <c r="ESG62" s="2"/>
      <c r="ESI62" s="2"/>
      <c r="ESK62" s="2"/>
      <c r="ESM62" s="2"/>
      <c r="ESO62" s="2"/>
      <c r="ESQ62" s="2"/>
      <c r="ESS62" s="2"/>
      <c r="ESU62" s="2"/>
      <c r="ESW62" s="2"/>
      <c r="ESY62" s="2"/>
      <c r="ETA62" s="2"/>
      <c r="ETC62" s="2"/>
      <c r="ETE62" s="2"/>
      <c r="ETG62" s="2"/>
      <c r="ETI62" s="2"/>
      <c r="ETK62" s="2"/>
      <c r="ETM62" s="2"/>
      <c r="ETO62" s="2"/>
      <c r="ETQ62" s="2"/>
      <c r="ETS62" s="2"/>
      <c r="ETU62" s="2"/>
      <c r="ETW62" s="2"/>
      <c r="ETY62" s="2"/>
      <c r="EUA62" s="2"/>
      <c r="EUC62" s="2"/>
      <c r="EUE62" s="2"/>
      <c r="EUG62" s="2"/>
      <c r="EUI62" s="2"/>
      <c r="EUK62" s="2"/>
      <c r="EUM62" s="2"/>
      <c r="EUO62" s="2"/>
      <c r="EUQ62" s="2"/>
      <c r="EUS62" s="2"/>
      <c r="EUU62" s="2"/>
      <c r="EUW62" s="2"/>
      <c r="EUY62" s="2"/>
      <c r="EVA62" s="2"/>
      <c r="EVC62" s="2"/>
      <c r="EVE62" s="2"/>
      <c r="EVG62" s="2"/>
      <c r="EVI62" s="2"/>
      <c r="EVK62" s="2"/>
      <c r="EVM62" s="2"/>
      <c r="EVO62" s="2"/>
      <c r="EVQ62" s="2"/>
      <c r="EVS62" s="2"/>
      <c r="EVU62" s="2"/>
      <c r="EVW62" s="2"/>
      <c r="EVY62" s="2"/>
      <c r="EWA62" s="2"/>
      <c r="EWC62" s="2"/>
      <c r="EWE62" s="2"/>
      <c r="EWG62" s="2"/>
      <c r="EWI62" s="2"/>
      <c r="EWK62" s="2"/>
      <c r="EWM62" s="2"/>
      <c r="EWO62" s="2"/>
      <c r="EWQ62" s="2"/>
      <c r="EWS62" s="2"/>
      <c r="EWU62" s="2"/>
      <c r="EWW62" s="2"/>
      <c r="EWY62" s="2"/>
      <c r="EXA62" s="2"/>
      <c r="EXC62" s="2"/>
      <c r="EXE62" s="2"/>
      <c r="EXG62" s="2"/>
      <c r="EXI62" s="2"/>
      <c r="EXK62" s="2"/>
      <c r="EXM62" s="2"/>
      <c r="EXO62" s="2"/>
      <c r="EXQ62" s="2"/>
      <c r="EXS62" s="2"/>
      <c r="EXU62" s="2"/>
      <c r="EXW62" s="2"/>
      <c r="EXY62" s="2"/>
      <c r="EYA62" s="2"/>
      <c r="EYC62" s="2"/>
      <c r="EYE62" s="2"/>
      <c r="EYG62" s="2"/>
      <c r="EYI62" s="2"/>
      <c r="EYK62" s="2"/>
      <c r="EYM62" s="2"/>
      <c r="EYO62" s="2"/>
      <c r="EYQ62" s="2"/>
      <c r="EYS62" s="2"/>
      <c r="EYU62" s="2"/>
      <c r="EYW62" s="2"/>
      <c r="EYY62" s="2"/>
      <c r="EZA62" s="2"/>
      <c r="EZC62" s="2"/>
      <c r="EZE62" s="2"/>
      <c r="EZG62" s="2"/>
      <c r="EZI62" s="2"/>
      <c r="EZK62" s="2"/>
      <c r="EZM62" s="2"/>
      <c r="EZO62" s="2"/>
      <c r="EZQ62" s="2"/>
      <c r="EZS62" s="2"/>
      <c r="EZU62" s="2"/>
      <c r="EZW62" s="2"/>
      <c r="EZY62" s="2"/>
      <c r="FAA62" s="2"/>
      <c r="FAC62" s="2"/>
      <c r="FAE62" s="2"/>
      <c r="FAG62" s="2"/>
      <c r="FAI62" s="2"/>
      <c r="FAK62" s="2"/>
      <c r="FAM62" s="2"/>
      <c r="FAO62" s="2"/>
      <c r="FAQ62" s="2"/>
      <c r="FAS62" s="2"/>
      <c r="FAU62" s="2"/>
      <c r="FAW62" s="2"/>
      <c r="FAY62" s="2"/>
      <c r="FBA62" s="2"/>
      <c r="FBC62" s="2"/>
      <c r="FBE62" s="2"/>
      <c r="FBG62" s="2"/>
      <c r="FBI62" s="2"/>
      <c r="FBK62" s="2"/>
      <c r="FBM62" s="2"/>
      <c r="FBO62" s="2"/>
      <c r="FBQ62" s="2"/>
      <c r="FBS62" s="2"/>
      <c r="FBU62" s="2"/>
      <c r="FBW62" s="2"/>
      <c r="FBY62" s="2"/>
      <c r="FCA62" s="2"/>
      <c r="FCC62" s="2"/>
      <c r="FCE62" s="2"/>
      <c r="FCG62" s="2"/>
      <c r="FCI62" s="2"/>
      <c r="FCK62" s="2"/>
      <c r="FCM62" s="2"/>
      <c r="FCO62" s="2"/>
      <c r="FCQ62" s="2"/>
      <c r="FCS62" s="2"/>
      <c r="FCU62" s="2"/>
      <c r="FCW62" s="2"/>
      <c r="FCY62" s="2"/>
      <c r="FDA62" s="2"/>
      <c r="FDC62" s="2"/>
      <c r="FDE62" s="2"/>
      <c r="FDG62" s="2"/>
      <c r="FDI62" s="2"/>
      <c r="FDK62" s="2"/>
      <c r="FDM62" s="2"/>
      <c r="FDO62" s="2"/>
      <c r="FDQ62" s="2"/>
      <c r="FDS62" s="2"/>
      <c r="FDU62" s="2"/>
      <c r="FDW62" s="2"/>
      <c r="FDY62" s="2"/>
      <c r="FEA62" s="2"/>
      <c r="FEC62" s="2"/>
      <c r="FEE62" s="2"/>
      <c r="FEG62" s="2"/>
      <c r="FEI62" s="2"/>
      <c r="FEK62" s="2"/>
      <c r="FEM62" s="2"/>
      <c r="FEO62" s="2"/>
      <c r="FEQ62" s="2"/>
      <c r="FES62" s="2"/>
      <c r="FEU62" s="2"/>
      <c r="FEW62" s="2"/>
      <c r="FEY62" s="2"/>
      <c r="FFA62" s="2"/>
      <c r="FFC62" s="2"/>
      <c r="FFE62" s="2"/>
      <c r="FFG62" s="2"/>
      <c r="FFI62" s="2"/>
      <c r="FFK62" s="2"/>
      <c r="FFM62" s="2"/>
      <c r="FFO62" s="2"/>
      <c r="FFQ62" s="2"/>
      <c r="FFS62" s="2"/>
      <c r="FFU62" s="2"/>
      <c r="FFW62" s="2"/>
      <c r="FFY62" s="2"/>
      <c r="FGA62" s="2"/>
      <c r="FGC62" s="2"/>
      <c r="FGE62" s="2"/>
      <c r="FGG62" s="2"/>
      <c r="FGI62" s="2"/>
      <c r="FGK62" s="2"/>
      <c r="FGM62" s="2"/>
      <c r="FGO62" s="2"/>
      <c r="FGQ62" s="2"/>
      <c r="FGS62" s="2"/>
      <c r="FGU62" s="2"/>
      <c r="FGW62" s="2"/>
      <c r="FGY62" s="2"/>
      <c r="FHA62" s="2"/>
      <c r="FHC62" s="2"/>
      <c r="FHE62" s="2"/>
      <c r="FHG62" s="2"/>
      <c r="FHI62" s="2"/>
      <c r="FHK62" s="2"/>
      <c r="FHM62" s="2"/>
      <c r="FHO62" s="2"/>
      <c r="FHQ62" s="2"/>
      <c r="FHS62" s="2"/>
      <c r="FHU62" s="2"/>
      <c r="FHW62" s="2"/>
      <c r="FHY62" s="2"/>
      <c r="FIA62" s="2"/>
      <c r="FIC62" s="2"/>
      <c r="FIE62" s="2"/>
      <c r="FIG62" s="2"/>
      <c r="FII62" s="2"/>
      <c r="FIK62" s="2"/>
      <c r="FIM62" s="2"/>
      <c r="FIO62" s="2"/>
      <c r="FIQ62" s="2"/>
      <c r="FIS62" s="2"/>
      <c r="FIU62" s="2"/>
      <c r="FIW62" s="2"/>
      <c r="FIY62" s="2"/>
      <c r="FJA62" s="2"/>
      <c r="FJC62" s="2"/>
      <c r="FJE62" s="2"/>
      <c r="FJG62" s="2"/>
      <c r="FJI62" s="2"/>
      <c r="FJK62" s="2"/>
      <c r="FJM62" s="2"/>
      <c r="FJO62" s="2"/>
      <c r="FJQ62" s="2"/>
      <c r="FJS62" s="2"/>
      <c r="FJU62" s="2"/>
      <c r="FJW62" s="2"/>
      <c r="FJY62" s="2"/>
      <c r="FKA62" s="2"/>
      <c r="FKC62" s="2"/>
      <c r="FKE62" s="2"/>
      <c r="FKG62" s="2"/>
      <c r="FKI62" s="2"/>
      <c r="FKK62" s="2"/>
      <c r="FKM62" s="2"/>
      <c r="FKO62" s="2"/>
      <c r="FKQ62" s="2"/>
      <c r="FKS62" s="2"/>
      <c r="FKU62" s="2"/>
      <c r="FKW62" s="2"/>
      <c r="FKY62" s="2"/>
      <c r="FLA62" s="2"/>
      <c r="FLC62" s="2"/>
      <c r="FLE62" s="2"/>
      <c r="FLG62" s="2"/>
      <c r="FLI62" s="2"/>
      <c r="FLK62" s="2"/>
      <c r="FLM62" s="2"/>
      <c r="FLO62" s="2"/>
      <c r="FLQ62" s="2"/>
      <c r="FLS62" s="2"/>
      <c r="FLU62" s="2"/>
      <c r="FLW62" s="2"/>
      <c r="FLY62" s="2"/>
      <c r="FMA62" s="2"/>
      <c r="FMC62" s="2"/>
      <c r="FME62" s="2"/>
      <c r="FMG62" s="2"/>
      <c r="FMI62" s="2"/>
      <c r="FMK62" s="2"/>
      <c r="FMM62" s="2"/>
      <c r="FMO62" s="2"/>
      <c r="FMQ62" s="2"/>
      <c r="FMS62" s="2"/>
      <c r="FMU62" s="2"/>
      <c r="FMW62" s="2"/>
      <c r="FMY62" s="2"/>
      <c r="FNA62" s="2"/>
      <c r="FNC62" s="2"/>
      <c r="FNE62" s="2"/>
      <c r="FNG62" s="2"/>
      <c r="FNI62" s="2"/>
      <c r="FNK62" s="2"/>
      <c r="FNM62" s="2"/>
      <c r="FNO62" s="2"/>
      <c r="FNQ62" s="2"/>
      <c r="FNS62" s="2"/>
      <c r="FNU62" s="2"/>
      <c r="FNW62" s="2"/>
      <c r="FNY62" s="2"/>
      <c r="FOA62" s="2"/>
      <c r="FOC62" s="2"/>
      <c r="FOE62" s="2"/>
      <c r="FOG62" s="2"/>
      <c r="FOI62" s="2"/>
      <c r="FOK62" s="2"/>
      <c r="FOM62" s="2"/>
      <c r="FOO62" s="2"/>
      <c r="FOQ62" s="2"/>
      <c r="FOS62" s="2"/>
      <c r="FOU62" s="2"/>
      <c r="FOW62" s="2"/>
      <c r="FOY62" s="2"/>
      <c r="FPA62" s="2"/>
      <c r="FPC62" s="2"/>
      <c r="FPE62" s="2"/>
      <c r="FPG62" s="2"/>
      <c r="FPI62" s="2"/>
      <c r="FPK62" s="2"/>
      <c r="FPM62" s="2"/>
      <c r="FPO62" s="2"/>
      <c r="FPQ62" s="2"/>
      <c r="FPS62" s="2"/>
      <c r="FPU62" s="2"/>
      <c r="FPW62" s="2"/>
      <c r="FPY62" s="2"/>
      <c r="FQA62" s="2"/>
      <c r="FQC62" s="2"/>
      <c r="FQE62" s="2"/>
      <c r="FQG62" s="2"/>
      <c r="FQI62" s="2"/>
      <c r="FQK62" s="2"/>
      <c r="FQM62" s="2"/>
      <c r="FQO62" s="2"/>
      <c r="FQQ62" s="2"/>
      <c r="FQS62" s="2"/>
      <c r="FQU62" s="2"/>
      <c r="FQW62" s="2"/>
      <c r="FQY62" s="2"/>
      <c r="FRA62" s="2"/>
      <c r="FRC62" s="2"/>
      <c r="FRE62" s="2"/>
      <c r="FRG62" s="2"/>
      <c r="FRI62" s="2"/>
      <c r="FRK62" s="2"/>
      <c r="FRM62" s="2"/>
      <c r="FRO62" s="2"/>
      <c r="FRQ62" s="2"/>
      <c r="FRS62" s="2"/>
      <c r="FRU62" s="2"/>
      <c r="FRW62" s="2"/>
      <c r="FRY62" s="2"/>
      <c r="FSA62" s="2"/>
      <c r="FSC62" s="2"/>
      <c r="FSE62" s="2"/>
      <c r="FSG62" s="2"/>
      <c r="FSI62" s="2"/>
      <c r="FSK62" s="2"/>
      <c r="FSM62" s="2"/>
      <c r="FSO62" s="2"/>
      <c r="FSQ62" s="2"/>
      <c r="FSS62" s="2"/>
      <c r="FSU62" s="2"/>
      <c r="FSW62" s="2"/>
      <c r="FSY62" s="2"/>
      <c r="FTA62" s="2"/>
      <c r="FTC62" s="2"/>
      <c r="FTE62" s="2"/>
      <c r="FTG62" s="2"/>
      <c r="FTI62" s="2"/>
      <c r="FTK62" s="2"/>
      <c r="FTM62" s="2"/>
      <c r="FTO62" s="2"/>
      <c r="FTQ62" s="2"/>
      <c r="FTS62" s="2"/>
      <c r="FTU62" s="2"/>
      <c r="FTW62" s="2"/>
      <c r="FTY62" s="2"/>
      <c r="FUA62" s="2"/>
      <c r="FUC62" s="2"/>
      <c r="FUE62" s="2"/>
      <c r="FUG62" s="2"/>
      <c r="FUI62" s="2"/>
      <c r="FUK62" s="2"/>
      <c r="FUM62" s="2"/>
      <c r="FUO62" s="2"/>
      <c r="FUQ62" s="2"/>
      <c r="FUS62" s="2"/>
      <c r="FUU62" s="2"/>
      <c r="FUW62" s="2"/>
      <c r="FUY62" s="2"/>
      <c r="FVA62" s="2"/>
      <c r="FVC62" s="2"/>
      <c r="FVE62" s="2"/>
      <c r="FVG62" s="2"/>
      <c r="FVI62" s="2"/>
      <c r="FVK62" s="2"/>
      <c r="FVM62" s="2"/>
      <c r="FVO62" s="2"/>
      <c r="FVQ62" s="2"/>
      <c r="FVS62" s="2"/>
      <c r="FVU62" s="2"/>
      <c r="FVW62" s="2"/>
      <c r="FVY62" s="2"/>
      <c r="FWA62" s="2"/>
      <c r="FWC62" s="2"/>
      <c r="FWE62" s="2"/>
      <c r="FWG62" s="2"/>
      <c r="FWI62" s="2"/>
      <c r="FWK62" s="2"/>
      <c r="FWM62" s="2"/>
      <c r="FWO62" s="2"/>
      <c r="FWQ62" s="2"/>
      <c r="FWS62" s="2"/>
      <c r="FWU62" s="2"/>
      <c r="FWW62" s="2"/>
      <c r="FWY62" s="2"/>
      <c r="FXA62" s="2"/>
      <c r="FXC62" s="2"/>
      <c r="FXE62" s="2"/>
      <c r="FXG62" s="2"/>
      <c r="FXI62" s="2"/>
      <c r="FXK62" s="2"/>
      <c r="FXM62" s="2"/>
      <c r="FXO62" s="2"/>
      <c r="FXQ62" s="2"/>
      <c r="FXS62" s="2"/>
      <c r="FXU62" s="2"/>
      <c r="FXW62" s="2"/>
      <c r="FXY62" s="2"/>
      <c r="FYA62" s="2"/>
      <c r="FYC62" s="2"/>
      <c r="FYE62" s="2"/>
      <c r="FYG62" s="2"/>
      <c r="FYI62" s="2"/>
      <c r="FYK62" s="2"/>
      <c r="FYM62" s="2"/>
      <c r="FYO62" s="2"/>
      <c r="FYQ62" s="2"/>
      <c r="FYS62" s="2"/>
      <c r="FYU62" s="2"/>
      <c r="FYW62" s="2"/>
      <c r="FYY62" s="2"/>
      <c r="FZA62" s="2"/>
      <c r="FZC62" s="2"/>
      <c r="FZE62" s="2"/>
      <c r="FZG62" s="2"/>
      <c r="FZI62" s="2"/>
      <c r="FZK62" s="2"/>
      <c r="FZM62" s="2"/>
      <c r="FZO62" s="2"/>
      <c r="FZQ62" s="2"/>
      <c r="FZS62" s="2"/>
      <c r="FZU62" s="2"/>
      <c r="FZW62" s="2"/>
      <c r="FZY62" s="2"/>
      <c r="GAA62" s="2"/>
      <c r="GAC62" s="2"/>
      <c r="GAE62" s="2"/>
      <c r="GAG62" s="2"/>
      <c r="GAI62" s="2"/>
      <c r="GAK62" s="2"/>
      <c r="GAM62" s="2"/>
      <c r="GAO62" s="2"/>
      <c r="GAQ62" s="2"/>
      <c r="GAS62" s="2"/>
      <c r="GAU62" s="2"/>
      <c r="GAW62" s="2"/>
      <c r="GAY62" s="2"/>
      <c r="GBA62" s="2"/>
      <c r="GBC62" s="2"/>
      <c r="GBE62" s="2"/>
      <c r="GBG62" s="2"/>
      <c r="GBI62" s="2"/>
      <c r="GBK62" s="2"/>
      <c r="GBM62" s="2"/>
      <c r="GBO62" s="2"/>
      <c r="GBQ62" s="2"/>
      <c r="GBS62" s="2"/>
      <c r="GBU62" s="2"/>
      <c r="GBW62" s="2"/>
      <c r="GBY62" s="2"/>
      <c r="GCA62" s="2"/>
      <c r="GCC62" s="2"/>
      <c r="GCE62" s="2"/>
      <c r="GCG62" s="2"/>
      <c r="GCI62" s="2"/>
      <c r="GCK62" s="2"/>
      <c r="GCM62" s="2"/>
      <c r="GCO62" s="2"/>
      <c r="GCQ62" s="2"/>
      <c r="GCS62" s="2"/>
      <c r="GCU62" s="2"/>
      <c r="GCW62" s="2"/>
      <c r="GCY62" s="2"/>
      <c r="GDA62" s="2"/>
      <c r="GDC62" s="2"/>
      <c r="GDE62" s="2"/>
      <c r="GDG62" s="2"/>
      <c r="GDI62" s="2"/>
      <c r="GDK62" s="2"/>
      <c r="GDM62" s="2"/>
      <c r="GDO62" s="2"/>
      <c r="GDQ62" s="2"/>
      <c r="GDS62" s="2"/>
      <c r="GDU62" s="2"/>
      <c r="GDW62" s="2"/>
      <c r="GDY62" s="2"/>
      <c r="GEA62" s="2"/>
      <c r="GEC62" s="2"/>
      <c r="GEE62" s="2"/>
      <c r="GEG62" s="2"/>
      <c r="GEI62" s="2"/>
      <c r="GEK62" s="2"/>
      <c r="GEM62" s="2"/>
      <c r="GEO62" s="2"/>
      <c r="GEQ62" s="2"/>
      <c r="GES62" s="2"/>
      <c r="GEU62" s="2"/>
      <c r="GEW62" s="2"/>
      <c r="GEY62" s="2"/>
      <c r="GFA62" s="2"/>
      <c r="GFC62" s="2"/>
      <c r="GFE62" s="2"/>
      <c r="GFG62" s="2"/>
      <c r="GFI62" s="2"/>
      <c r="GFK62" s="2"/>
      <c r="GFM62" s="2"/>
      <c r="GFO62" s="2"/>
      <c r="GFQ62" s="2"/>
      <c r="GFS62" s="2"/>
      <c r="GFU62" s="2"/>
      <c r="GFW62" s="2"/>
      <c r="GFY62" s="2"/>
      <c r="GGA62" s="2"/>
      <c r="GGC62" s="2"/>
      <c r="GGE62" s="2"/>
      <c r="GGG62" s="2"/>
      <c r="GGI62" s="2"/>
      <c r="GGK62" s="2"/>
      <c r="GGM62" s="2"/>
      <c r="GGO62" s="2"/>
      <c r="GGQ62" s="2"/>
      <c r="GGS62" s="2"/>
      <c r="GGU62" s="2"/>
      <c r="GGW62" s="2"/>
      <c r="GGY62" s="2"/>
      <c r="GHA62" s="2"/>
      <c r="GHC62" s="2"/>
      <c r="GHE62" s="2"/>
      <c r="GHG62" s="2"/>
      <c r="GHI62" s="2"/>
      <c r="GHK62" s="2"/>
      <c r="GHM62" s="2"/>
      <c r="GHO62" s="2"/>
      <c r="GHQ62" s="2"/>
      <c r="GHS62" s="2"/>
      <c r="GHU62" s="2"/>
      <c r="GHW62" s="2"/>
      <c r="GHY62" s="2"/>
      <c r="GIA62" s="2"/>
      <c r="GIC62" s="2"/>
      <c r="GIE62" s="2"/>
      <c r="GIG62" s="2"/>
      <c r="GII62" s="2"/>
      <c r="GIK62" s="2"/>
      <c r="GIM62" s="2"/>
      <c r="GIO62" s="2"/>
      <c r="GIQ62" s="2"/>
      <c r="GIS62" s="2"/>
      <c r="GIU62" s="2"/>
      <c r="GIW62" s="2"/>
      <c r="GIY62" s="2"/>
      <c r="GJA62" s="2"/>
      <c r="GJC62" s="2"/>
      <c r="GJE62" s="2"/>
      <c r="GJG62" s="2"/>
      <c r="GJI62" s="2"/>
      <c r="GJK62" s="2"/>
      <c r="GJM62" s="2"/>
      <c r="GJO62" s="2"/>
      <c r="GJQ62" s="2"/>
      <c r="GJS62" s="2"/>
      <c r="GJU62" s="2"/>
      <c r="GJW62" s="2"/>
      <c r="GJY62" s="2"/>
      <c r="GKA62" s="2"/>
      <c r="GKC62" s="2"/>
      <c r="GKE62" s="2"/>
      <c r="GKG62" s="2"/>
      <c r="GKI62" s="2"/>
      <c r="GKK62" s="2"/>
      <c r="GKM62" s="2"/>
      <c r="GKO62" s="2"/>
      <c r="GKQ62" s="2"/>
      <c r="GKS62" s="2"/>
      <c r="GKU62" s="2"/>
      <c r="GKW62" s="2"/>
      <c r="GKY62" s="2"/>
      <c r="GLA62" s="2"/>
      <c r="GLC62" s="2"/>
      <c r="GLE62" s="2"/>
      <c r="GLG62" s="2"/>
      <c r="GLI62" s="2"/>
      <c r="GLK62" s="2"/>
      <c r="GLM62" s="2"/>
      <c r="GLO62" s="2"/>
      <c r="GLQ62" s="2"/>
      <c r="GLS62" s="2"/>
      <c r="GLU62" s="2"/>
      <c r="GLW62" s="2"/>
      <c r="GLY62" s="2"/>
      <c r="GMA62" s="2"/>
      <c r="GMC62" s="2"/>
      <c r="GME62" s="2"/>
      <c r="GMG62" s="2"/>
      <c r="GMI62" s="2"/>
      <c r="GMK62" s="2"/>
      <c r="GMM62" s="2"/>
      <c r="GMO62" s="2"/>
      <c r="GMQ62" s="2"/>
      <c r="GMS62" s="2"/>
      <c r="GMU62" s="2"/>
      <c r="GMW62" s="2"/>
      <c r="GMY62" s="2"/>
      <c r="GNA62" s="2"/>
      <c r="GNC62" s="2"/>
      <c r="GNE62" s="2"/>
      <c r="GNG62" s="2"/>
      <c r="GNI62" s="2"/>
      <c r="GNK62" s="2"/>
      <c r="GNM62" s="2"/>
      <c r="GNO62" s="2"/>
      <c r="GNQ62" s="2"/>
      <c r="GNS62" s="2"/>
      <c r="GNU62" s="2"/>
      <c r="GNW62" s="2"/>
      <c r="GNY62" s="2"/>
      <c r="GOA62" s="2"/>
      <c r="GOC62" s="2"/>
      <c r="GOE62" s="2"/>
      <c r="GOG62" s="2"/>
      <c r="GOI62" s="2"/>
      <c r="GOK62" s="2"/>
      <c r="GOM62" s="2"/>
      <c r="GOO62" s="2"/>
      <c r="GOQ62" s="2"/>
      <c r="GOS62" s="2"/>
      <c r="GOU62" s="2"/>
      <c r="GOW62" s="2"/>
      <c r="GOY62" s="2"/>
      <c r="GPA62" s="2"/>
      <c r="GPC62" s="2"/>
      <c r="GPE62" s="2"/>
      <c r="GPG62" s="2"/>
      <c r="GPI62" s="2"/>
      <c r="GPK62" s="2"/>
      <c r="GPM62" s="2"/>
      <c r="GPO62" s="2"/>
      <c r="GPQ62" s="2"/>
      <c r="GPS62" s="2"/>
      <c r="GPU62" s="2"/>
      <c r="GPW62" s="2"/>
      <c r="GPY62" s="2"/>
      <c r="GQA62" s="2"/>
      <c r="GQC62" s="2"/>
      <c r="GQE62" s="2"/>
      <c r="GQG62" s="2"/>
      <c r="GQI62" s="2"/>
      <c r="GQK62" s="2"/>
      <c r="GQM62" s="2"/>
      <c r="GQO62" s="2"/>
      <c r="GQQ62" s="2"/>
      <c r="GQS62" s="2"/>
      <c r="GQU62" s="2"/>
      <c r="GQW62" s="2"/>
      <c r="GQY62" s="2"/>
      <c r="GRA62" s="2"/>
      <c r="GRC62" s="2"/>
      <c r="GRE62" s="2"/>
      <c r="GRG62" s="2"/>
      <c r="GRI62" s="2"/>
      <c r="GRK62" s="2"/>
      <c r="GRM62" s="2"/>
      <c r="GRO62" s="2"/>
      <c r="GRQ62" s="2"/>
      <c r="GRS62" s="2"/>
      <c r="GRU62" s="2"/>
      <c r="GRW62" s="2"/>
      <c r="GRY62" s="2"/>
      <c r="GSA62" s="2"/>
      <c r="GSC62" s="2"/>
      <c r="GSE62" s="2"/>
      <c r="GSG62" s="2"/>
      <c r="GSI62" s="2"/>
      <c r="GSK62" s="2"/>
      <c r="GSM62" s="2"/>
      <c r="GSO62" s="2"/>
      <c r="GSQ62" s="2"/>
      <c r="GSS62" s="2"/>
      <c r="GSU62" s="2"/>
      <c r="GSW62" s="2"/>
      <c r="GSY62" s="2"/>
      <c r="GTA62" s="2"/>
      <c r="GTC62" s="2"/>
      <c r="GTE62" s="2"/>
      <c r="GTG62" s="2"/>
      <c r="GTI62" s="2"/>
      <c r="GTK62" s="2"/>
      <c r="GTM62" s="2"/>
      <c r="GTO62" s="2"/>
      <c r="GTQ62" s="2"/>
      <c r="GTS62" s="2"/>
      <c r="GTU62" s="2"/>
      <c r="GTW62" s="2"/>
      <c r="GTY62" s="2"/>
      <c r="GUA62" s="2"/>
      <c r="GUC62" s="2"/>
      <c r="GUE62" s="2"/>
      <c r="GUG62" s="2"/>
      <c r="GUI62" s="2"/>
      <c r="GUK62" s="2"/>
      <c r="GUM62" s="2"/>
      <c r="GUO62" s="2"/>
      <c r="GUQ62" s="2"/>
      <c r="GUS62" s="2"/>
      <c r="GUU62" s="2"/>
      <c r="GUW62" s="2"/>
      <c r="GUY62" s="2"/>
      <c r="GVA62" s="2"/>
      <c r="GVC62" s="2"/>
      <c r="GVE62" s="2"/>
      <c r="GVG62" s="2"/>
      <c r="GVI62" s="2"/>
      <c r="GVK62" s="2"/>
      <c r="GVM62" s="2"/>
      <c r="GVO62" s="2"/>
      <c r="GVQ62" s="2"/>
      <c r="GVS62" s="2"/>
      <c r="GVU62" s="2"/>
      <c r="GVW62" s="2"/>
      <c r="GVY62" s="2"/>
      <c r="GWA62" s="2"/>
      <c r="GWC62" s="2"/>
      <c r="GWE62" s="2"/>
      <c r="GWG62" s="2"/>
      <c r="GWI62" s="2"/>
      <c r="GWK62" s="2"/>
      <c r="GWM62" s="2"/>
      <c r="GWO62" s="2"/>
      <c r="GWQ62" s="2"/>
      <c r="GWS62" s="2"/>
      <c r="GWU62" s="2"/>
      <c r="GWW62" s="2"/>
      <c r="GWY62" s="2"/>
      <c r="GXA62" s="2"/>
      <c r="GXC62" s="2"/>
      <c r="GXE62" s="2"/>
      <c r="GXG62" s="2"/>
      <c r="GXI62" s="2"/>
      <c r="GXK62" s="2"/>
      <c r="GXM62" s="2"/>
      <c r="GXO62" s="2"/>
      <c r="GXQ62" s="2"/>
      <c r="GXS62" s="2"/>
      <c r="GXU62" s="2"/>
      <c r="GXW62" s="2"/>
      <c r="GXY62" s="2"/>
      <c r="GYA62" s="2"/>
      <c r="GYC62" s="2"/>
      <c r="GYE62" s="2"/>
      <c r="GYG62" s="2"/>
      <c r="GYI62" s="2"/>
      <c r="GYK62" s="2"/>
      <c r="GYM62" s="2"/>
      <c r="GYO62" s="2"/>
      <c r="GYQ62" s="2"/>
      <c r="GYS62" s="2"/>
      <c r="GYU62" s="2"/>
      <c r="GYW62" s="2"/>
      <c r="GYY62" s="2"/>
      <c r="GZA62" s="2"/>
      <c r="GZC62" s="2"/>
      <c r="GZE62" s="2"/>
      <c r="GZG62" s="2"/>
      <c r="GZI62" s="2"/>
      <c r="GZK62" s="2"/>
      <c r="GZM62" s="2"/>
      <c r="GZO62" s="2"/>
      <c r="GZQ62" s="2"/>
      <c r="GZS62" s="2"/>
      <c r="GZU62" s="2"/>
      <c r="GZW62" s="2"/>
      <c r="GZY62" s="2"/>
      <c r="HAA62" s="2"/>
      <c r="HAC62" s="2"/>
      <c r="HAE62" s="2"/>
      <c r="HAG62" s="2"/>
      <c r="HAI62" s="2"/>
      <c r="HAK62" s="2"/>
      <c r="HAM62" s="2"/>
      <c r="HAO62" s="2"/>
      <c r="HAQ62" s="2"/>
      <c r="HAS62" s="2"/>
      <c r="HAU62" s="2"/>
      <c r="HAW62" s="2"/>
      <c r="HAY62" s="2"/>
      <c r="HBA62" s="2"/>
      <c r="HBC62" s="2"/>
      <c r="HBE62" s="2"/>
      <c r="HBG62" s="2"/>
      <c r="HBI62" s="2"/>
      <c r="HBK62" s="2"/>
      <c r="HBM62" s="2"/>
      <c r="HBO62" s="2"/>
      <c r="HBQ62" s="2"/>
      <c r="HBS62" s="2"/>
      <c r="HBU62" s="2"/>
      <c r="HBW62" s="2"/>
      <c r="HBY62" s="2"/>
      <c r="HCA62" s="2"/>
      <c r="HCC62" s="2"/>
      <c r="HCE62" s="2"/>
      <c r="HCG62" s="2"/>
      <c r="HCI62" s="2"/>
      <c r="HCK62" s="2"/>
      <c r="HCM62" s="2"/>
      <c r="HCO62" s="2"/>
      <c r="HCQ62" s="2"/>
      <c r="HCS62" s="2"/>
      <c r="HCU62" s="2"/>
      <c r="HCW62" s="2"/>
      <c r="HCY62" s="2"/>
      <c r="HDA62" s="2"/>
      <c r="HDC62" s="2"/>
      <c r="HDE62" s="2"/>
      <c r="HDG62" s="2"/>
      <c r="HDI62" s="2"/>
      <c r="HDK62" s="2"/>
      <c r="HDM62" s="2"/>
      <c r="HDO62" s="2"/>
      <c r="HDQ62" s="2"/>
      <c r="HDS62" s="2"/>
      <c r="HDU62" s="2"/>
      <c r="HDW62" s="2"/>
      <c r="HDY62" s="2"/>
      <c r="HEA62" s="2"/>
      <c r="HEC62" s="2"/>
      <c r="HEE62" s="2"/>
      <c r="HEG62" s="2"/>
      <c r="HEI62" s="2"/>
      <c r="HEK62" s="2"/>
      <c r="HEM62" s="2"/>
      <c r="HEO62" s="2"/>
      <c r="HEQ62" s="2"/>
      <c r="HES62" s="2"/>
      <c r="HEU62" s="2"/>
      <c r="HEW62" s="2"/>
      <c r="HEY62" s="2"/>
      <c r="HFA62" s="2"/>
      <c r="HFC62" s="2"/>
      <c r="HFE62" s="2"/>
      <c r="HFG62" s="2"/>
      <c r="HFI62" s="2"/>
      <c r="HFK62" s="2"/>
      <c r="HFM62" s="2"/>
      <c r="HFO62" s="2"/>
      <c r="HFQ62" s="2"/>
      <c r="HFS62" s="2"/>
      <c r="HFU62" s="2"/>
      <c r="HFW62" s="2"/>
      <c r="HFY62" s="2"/>
      <c r="HGA62" s="2"/>
      <c r="HGC62" s="2"/>
      <c r="HGE62" s="2"/>
      <c r="HGG62" s="2"/>
      <c r="HGI62" s="2"/>
      <c r="HGK62" s="2"/>
      <c r="HGM62" s="2"/>
      <c r="HGO62" s="2"/>
      <c r="HGQ62" s="2"/>
      <c r="HGS62" s="2"/>
      <c r="HGU62" s="2"/>
      <c r="HGW62" s="2"/>
      <c r="HGY62" s="2"/>
      <c r="HHA62" s="2"/>
      <c r="HHC62" s="2"/>
      <c r="HHE62" s="2"/>
      <c r="HHG62" s="2"/>
      <c r="HHI62" s="2"/>
      <c r="HHK62" s="2"/>
      <c r="HHM62" s="2"/>
      <c r="HHO62" s="2"/>
      <c r="HHQ62" s="2"/>
      <c r="HHS62" s="2"/>
      <c r="HHU62" s="2"/>
      <c r="HHW62" s="2"/>
      <c r="HHY62" s="2"/>
      <c r="HIA62" s="2"/>
      <c r="HIC62" s="2"/>
      <c r="HIE62" s="2"/>
      <c r="HIG62" s="2"/>
      <c r="HII62" s="2"/>
      <c r="HIK62" s="2"/>
      <c r="HIM62" s="2"/>
      <c r="HIO62" s="2"/>
      <c r="HIQ62" s="2"/>
      <c r="HIS62" s="2"/>
      <c r="HIU62" s="2"/>
      <c r="HIW62" s="2"/>
      <c r="HIY62" s="2"/>
      <c r="HJA62" s="2"/>
      <c r="HJC62" s="2"/>
      <c r="HJE62" s="2"/>
      <c r="HJG62" s="2"/>
      <c r="HJI62" s="2"/>
      <c r="HJK62" s="2"/>
      <c r="HJM62" s="2"/>
      <c r="HJO62" s="2"/>
      <c r="HJQ62" s="2"/>
      <c r="HJS62" s="2"/>
      <c r="HJU62" s="2"/>
      <c r="HJW62" s="2"/>
      <c r="HJY62" s="2"/>
      <c r="HKA62" s="2"/>
      <c r="HKC62" s="2"/>
      <c r="HKE62" s="2"/>
      <c r="HKG62" s="2"/>
      <c r="HKI62" s="2"/>
      <c r="HKK62" s="2"/>
      <c r="HKM62" s="2"/>
      <c r="HKO62" s="2"/>
      <c r="HKQ62" s="2"/>
      <c r="HKS62" s="2"/>
      <c r="HKU62" s="2"/>
      <c r="HKW62" s="2"/>
      <c r="HKY62" s="2"/>
      <c r="HLA62" s="2"/>
      <c r="HLC62" s="2"/>
      <c r="HLE62" s="2"/>
      <c r="HLG62" s="2"/>
      <c r="HLI62" s="2"/>
      <c r="HLK62" s="2"/>
      <c r="HLM62" s="2"/>
      <c r="HLO62" s="2"/>
      <c r="HLQ62" s="2"/>
      <c r="HLS62" s="2"/>
      <c r="HLU62" s="2"/>
      <c r="HLW62" s="2"/>
      <c r="HLY62" s="2"/>
      <c r="HMA62" s="2"/>
      <c r="HMC62" s="2"/>
      <c r="HME62" s="2"/>
      <c r="HMG62" s="2"/>
      <c r="HMI62" s="2"/>
      <c r="HMK62" s="2"/>
      <c r="HMM62" s="2"/>
      <c r="HMO62" s="2"/>
      <c r="HMQ62" s="2"/>
      <c r="HMS62" s="2"/>
      <c r="HMU62" s="2"/>
      <c r="HMW62" s="2"/>
      <c r="HMY62" s="2"/>
      <c r="HNA62" s="2"/>
      <c r="HNC62" s="2"/>
      <c r="HNE62" s="2"/>
      <c r="HNG62" s="2"/>
      <c r="HNI62" s="2"/>
      <c r="HNK62" s="2"/>
      <c r="HNM62" s="2"/>
      <c r="HNO62" s="2"/>
      <c r="HNQ62" s="2"/>
      <c r="HNS62" s="2"/>
      <c r="HNU62" s="2"/>
      <c r="HNW62" s="2"/>
      <c r="HNY62" s="2"/>
      <c r="HOA62" s="2"/>
      <c r="HOC62" s="2"/>
      <c r="HOE62" s="2"/>
      <c r="HOG62" s="2"/>
      <c r="HOI62" s="2"/>
      <c r="HOK62" s="2"/>
      <c r="HOM62" s="2"/>
      <c r="HOO62" s="2"/>
      <c r="HOQ62" s="2"/>
      <c r="HOS62" s="2"/>
      <c r="HOU62" s="2"/>
      <c r="HOW62" s="2"/>
      <c r="HOY62" s="2"/>
      <c r="HPA62" s="2"/>
      <c r="HPC62" s="2"/>
      <c r="HPE62" s="2"/>
      <c r="HPG62" s="2"/>
      <c r="HPI62" s="2"/>
      <c r="HPK62" s="2"/>
      <c r="HPM62" s="2"/>
      <c r="HPO62" s="2"/>
      <c r="HPQ62" s="2"/>
      <c r="HPS62" s="2"/>
      <c r="HPU62" s="2"/>
      <c r="HPW62" s="2"/>
      <c r="HPY62" s="2"/>
      <c r="HQA62" s="2"/>
      <c r="HQC62" s="2"/>
      <c r="HQE62" s="2"/>
      <c r="HQG62" s="2"/>
      <c r="HQI62" s="2"/>
      <c r="HQK62" s="2"/>
      <c r="HQM62" s="2"/>
      <c r="HQO62" s="2"/>
      <c r="HQQ62" s="2"/>
      <c r="HQS62" s="2"/>
      <c r="HQU62" s="2"/>
      <c r="HQW62" s="2"/>
      <c r="HQY62" s="2"/>
      <c r="HRA62" s="2"/>
      <c r="HRC62" s="2"/>
      <c r="HRE62" s="2"/>
      <c r="HRG62" s="2"/>
      <c r="HRI62" s="2"/>
      <c r="HRK62" s="2"/>
      <c r="HRM62" s="2"/>
      <c r="HRO62" s="2"/>
      <c r="HRQ62" s="2"/>
      <c r="HRS62" s="2"/>
      <c r="HRU62" s="2"/>
      <c r="HRW62" s="2"/>
      <c r="HRY62" s="2"/>
      <c r="HSA62" s="2"/>
      <c r="HSC62" s="2"/>
      <c r="HSE62" s="2"/>
      <c r="HSG62" s="2"/>
      <c r="HSI62" s="2"/>
      <c r="HSK62" s="2"/>
      <c r="HSM62" s="2"/>
      <c r="HSO62" s="2"/>
      <c r="HSQ62" s="2"/>
      <c r="HSS62" s="2"/>
      <c r="HSU62" s="2"/>
      <c r="HSW62" s="2"/>
      <c r="HSY62" s="2"/>
      <c r="HTA62" s="2"/>
      <c r="HTC62" s="2"/>
      <c r="HTE62" s="2"/>
      <c r="HTG62" s="2"/>
      <c r="HTI62" s="2"/>
      <c r="HTK62" s="2"/>
      <c r="HTM62" s="2"/>
      <c r="HTO62" s="2"/>
      <c r="HTQ62" s="2"/>
      <c r="HTS62" s="2"/>
      <c r="HTU62" s="2"/>
      <c r="HTW62" s="2"/>
      <c r="HTY62" s="2"/>
      <c r="HUA62" s="2"/>
      <c r="HUC62" s="2"/>
      <c r="HUE62" s="2"/>
      <c r="HUG62" s="2"/>
      <c r="HUI62" s="2"/>
      <c r="HUK62" s="2"/>
      <c r="HUM62" s="2"/>
      <c r="HUO62" s="2"/>
      <c r="HUQ62" s="2"/>
      <c r="HUS62" s="2"/>
      <c r="HUU62" s="2"/>
      <c r="HUW62" s="2"/>
      <c r="HUY62" s="2"/>
      <c r="HVA62" s="2"/>
      <c r="HVC62" s="2"/>
      <c r="HVE62" s="2"/>
      <c r="HVG62" s="2"/>
      <c r="HVI62" s="2"/>
      <c r="HVK62" s="2"/>
      <c r="HVM62" s="2"/>
      <c r="HVO62" s="2"/>
      <c r="HVQ62" s="2"/>
      <c r="HVS62" s="2"/>
      <c r="HVU62" s="2"/>
      <c r="HVW62" s="2"/>
      <c r="HVY62" s="2"/>
      <c r="HWA62" s="2"/>
      <c r="HWC62" s="2"/>
      <c r="HWE62" s="2"/>
      <c r="HWG62" s="2"/>
      <c r="HWI62" s="2"/>
      <c r="HWK62" s="2"/>
      <c r="HWM62" s="2"/>
      <c r="HWO62" s="2"/>
      <c r="HWQ62" s="2"/>
      <c r="HWS62" s="2"/>
      <c r="HWU62" s="2"/>
      <c r="HWW62" s="2"/>
      <c r="HWY62" s="2"/>
      <c r="HXA62" s="2"/>
      <c r="HXC62" s="2"/>
      <c r="HXE62" s="2"/>
      <c r="HXG62" s="2"/>
      <c r="HXI62" s="2"/>
      <c r="HXK62" s="2"/>
      <c r="HXM62" s="2"/>
      <c r="HXO62" s="2"/>
      <c r="HXQ62" s="2"/>
      <c r="HXS62" s="2"/>
      <c r="HXU62" s="2"/>
      <c r="HXW62" s="2"/>
      <c r="HXY62" s="2"/>
      <c r="HYA62" s="2"/>
      <c r="HYC62" s="2"/>
      <c r="HYE62" s="2"/>
      <c r="HYG62" s="2"/>
      <c r="HYI62" s="2"/>
      <c r="HYK62" s="2"/>
      <c r="HYM62" s="2"/>
      <c r="HYO62" s="2"/>
      <c r="HYQ62" s="2"/>
      <c r="HYS62" s="2"/>
      <c r="HYU62" s="2"/>
      <c r="HYW62" s="2"/>
      <c r="HYY62" s="2"/>
      <c r="HZA62" s="2"/>
      <c r="HZC62" s="2"/>
      <c r="HZE62" s="2"/>
      <c r="HZG62" s="2"/>
      <c r="HZI62" s="2"/>
      <c r="HZK62" s="2"/>
      <c r="HZM62" s="2"/>
      <c r="HZO62" s="2"/>
      <c r="HZQ62" s="2"/>
      <c r="HZS62" s="2"/>
      <c r="HZU62" s="2"/>
      <c r="HZW62" s="2"/>
      <c r="HZY62" s="2"/>
      <c r="IAA62" s="2"/>
      <c r="IAC62" s="2"/>
      <c r="IAE62" s="2"/>
      <c r="IAG62" s="2"/>
      <c r="IAI62" s="2"/>
      <c r="IAK62" s="2"/>
      <c r="IAM62" s="2"/>
      <c r="IAO62" s="2"/>
      <c r="IAQ62" s="2"/>
      <c r="IAS62" s="2"/>
      <c r="IAU62" s="2"/>
      <c r="IAW62" s="2"/>
      <c r="IAY62" s="2"/>
      <c r="IBA62" s="2"/>
      <c r="IBC62" s="2"/>
      <c r="IBE62" s="2"/>
      <c r="IBG62" s="2"/>
      <c r="IBI62" s="2"/>
      <c r="IBK62" s="2"/>
      <c r="IBM62" s="2"/>
      <c r="IBO62" s="2"/>
      <c r="IBQ62" s="2"/>
      <c r="IBS62" s="2"/>
      <c r="IBU62" s="2"/>
      <c r="IBW62" s="2"/>
      <c r="IBY62" s="2"/>
      <c r="ICA62" s="2"/>
      <c r="ICC62" s="2"/>
      <c r="ICE62" s="2"/>
      <c r="ICG62" s="2"/>
      <c r="ICI62" s="2"/>
      <c r="ICK62" s="2"/>
      <c r="ICM62" s="2"/>
      <c r="ICO62" s="2"/>
      <c r="ICQ62" s="2"/>
      <c r="ICS62" s="2"/>
      <c r="ICU62" s="2"/>
      <c r="ICW62" s="2"/>
      <c r="ICY62" s="2"/>
      <c r="IDA62" s="2"/>
      <c r="IDC62" s="2"/>
      <c r="IDE62" s="2"/>
      <c r="IDG62" s="2"/>
      <c r="IDI62" s="2"/>
      <c r="IDK62" s="2"/>
      <c r="IDM62" s="2"/>
      <c r="IDO62" s="2"/>
      <c r="IDQ62" s="2"/>
      <c r="IDS62" s="2"/>
      <c r="IDU62" s="2"/>
      <c r="IDW62" s="2"/>
      <c r="IDY62" s="2"/>
      <c r="IEA62" s="2"/>
      <c r="IEC62" s="2"/>
      <c r="IEE62" s="2"/>
      <c r="IEG62" s="2"/>
      <c r="IEI62" s="2"/>
      <c r="IEK62" s="2"/>
      <c r="IEM62" s="2"/>
      <c r="IEO62" s="2"/>
      <c r="IEQ62" s="2"/>
      <c r="IES62" s="2"/>
      <c r="IEU62" s="2"/>
      <c r="IEW62" s="2"/>
      <c r="IEY62" s="2"/>
      <c r="IFA62" s="2"/>
      <c r="IFC62" s="2"/>
      <c r="IFE62" s="2"/>
      <c r="IFG62" s="2"/>
      <c r="IFI62" s="2"/>
      <c r="IFK62" s="2"/>
      <c r="IFM62" s="2"/>
      <c r="IFO62" s="2"/>
      <c r="IFQ62" s="2"/>
      <c r="IFS62" s="2"/>
      <c r="IFU62" s="2"/>
      <c r="IFW62" s="2"/>
      <c r="IFY62" s="2"/>
      <c r="IGA62" s="2"/>
      <c r="IGC62" s="2"/>
      <c r="IGE62" s="2"/>
      <c r="IGG62" s="2"/>
      <c r="IGI62" s="2"/>
      <c r="IGK62" s="2"/>
      <c r="IGM62" s="2"/>
      <c r="IGO62" s="2"/>
      <c r="IGQ62" s="2"/>
      <c r="IGS62" s="2"/>
      <c r="IGU62" s="2"/>
      <c r="IGW62" s="2"/>
      <c r="IGY62" s="2"/>
      <c r="IHA62" s="2"/>
      <c r="IHC62" s="2"/>
      <c r="IHE62" s="2"/>
      <c r="IHG62" s="2"/>
      <c r="IHI62" s="2"/>
      <c r="IHK62" s="2"/>
      <c r="IHM62" s="2"/>
      <c r="IHO62" s="2"/>
      <c r="IHQ62" s="2"/>
      <c r="IHS62" s="2"/>
      <c r="IHU62" s="2"/>
      <c r="IHW62" s="2"/>
      <c r="IHY62" s="2"/>
      <c r="IIA62" s="2"/>
      <c r="IIC62" s="2"/>
      <c r="IIE62" s="2"/>
      <c r="IIG62" s="2"/>
      <c r="III62" s="2"/>
      <c r="IIK62" s="2"/>
      <c r="IIM62" s="2"/>
      <c r="IIO62" s="2"/>
      <c r="IIQ62" s="2"/>
      <c r="IIS62" s="2"/>
      <c r="IIU62" s="2"/>
      <c r="IIW62" s="2"/>
      <c r="IIY62" s="2"/>
      <c r="IJA62" s="2"/>
      <c r="IJC62" s="2"/>
      <c r="IJE62" s="2"/>
      <c r="IJG62" s="2"/>
      <c r="IJI62" s="2"/>
      <c r="IJK62" s="2"/>
      <c r="IJM62" s="2"/>
      <c r="IJO62" s="2"/>
      <c r="IJQ62" s="2"/>
      <c r="IJS62" s="2"/>
      <c r="IJU62" s="2"/>
      <c r="IJW62" s="2"/>
      <c r="IJY62" s="2"/>
      <c r="IKA62" s="2"/>
      <c r="IKC62" s="2"/>
      <c r="IKE62" s="2"/>
      <c r="IKG62" s="2"/>
      <c r="IKI62" s="2"/>
      <c r="IKK62" s="2"/>
      <c r="IKM62" s="2"/>
      <c r="IKO62" s="2"/>
      <c r="IKQ62" s="2"/>
      <c r="IKS62" s="2"/>
      <c r="IKU62" s="2"/>
      <c r="IKW62" s="2"/>
      <c r="IKY62" s="2"/>
      <c r="ILA62" s="2"/>
      <c r="ILC62" s="2"/>
      <c r="ILE62" s="2"/>
      <c r="ILG62" s="2"/>
      <c r="ILI62" s="2"/>
      <c r="ILK62" s="2"/>
      <c r="ILM62" s="2"/>
      <c r="ILO62" s="2"/>
      <c r="ILQ62" s="2"/>
      <c r="ILS62" s="2"/>
      <c r="ILU62" s="2"/>
      <c r="ILW62" s="2"/>
      <c r="ILY62" s="2"/>
      <c r="IMA62" s="2"/>
      <c r="IMC62" s="2"/>
      <c r="IME62" s="2"/>
      <c r="IMG62" s="2"/>
      <c r="IMI62" s="2"/>
      <c r="IMK62" s="2"/>
      <c r="IMM62" s="2"/>
      <c r="IMO62" s="2"/>
      <c r="IMQ62" s="2"/>
      <c r="IMS62" s="2"/>
      <c r="IMU62" s="2"/>
      <c r="IMW62" s="2"/>
      <c r="IMY62" s="2"/>
      <c r="INA62" s="2"/>
      <c r="INC62" s="2"/>
      <c r="INE62" s="2"/>
      <c r="ING62" s="2"/>
      <c r="INI62" s="2"/>
      <c r="INK62" s="2"/>
      <c r="INM62" s="2"/>
      <c r="INO62" s="2"/>
      <c r="INQ62" s="2"/>
      <c r="INS62" s="2"/>
      <c r="INU62" s="2"/>
      <c r="INW62" s="2"/>
      <c r="INY62" s="2"/>
      <c r="IOA62" s="2"/>
      <c r="IOC62" s="2"/>
      <c r="IOE62" s="2"/>
      <c r="IOG62" s="2"/>
      <c r="IOI62" s="2"/>
      <c r="IOK62" s="2"/>
      <c r="IOM62" s="2"/>
      <c r="IOO62" s="2"/>
      <c r="IOQ62" s="2"/>
      <c r="IOS62" s="2"/>
      <c r="IOU62" s="2"/>
      <c r="IOW62" s="2"/>
      <c r="IOY62" s="2"/>
      <c r="IPA62" s="2"/>
      <c r="IPC62" s="2"/>
      <c r="IPE62" s="2"/>
      <c r="IPG62" s="2"/>
      <c r="IPI62" s="2"/>
      <c r="IPK62" s="2"/>
      <c r="IPM62" s="2"/>
      <c r="IPO62" s="2"/>
      <c r="IPQ62" s="2"/>
      <c r="IPS62" s="2"/>
      <c r="IPU62" s="2"/>
      <c r="IPW62" s="2"/>
      <c r="IPY62" s="2"/>
      <c r="IQA62" s="2"/>
      <c r="IQC62" s="2"/>
      <c r="IQE62" s="2"/>
      <c r="IQG62" s="2"/>
      <c r="IQI62" s="2"/>
      <c r="IQK62" s="2"/>
      <c r="IQM62" s="2"/>
      <c r="IQO62" s="2"/>
      <c r="IQQ62" s="2"/>
      <c r="IQS62" s="2"/>
      <c r="IQU62" s="2"/>
      <c r="IQW62" s="2"/>
      <c r="IQY62" s="2"/>
      <c r="IRA62" s="2"/>
      <c r="IRC62" s="2"/>
      <c r="IRE62" s="2"/>
      <c r="IRG62" s="2"/>
      <c r="IRI62" s="2"/>
      <c r="IRK62" s="2"/>
      <c r="IRM62" s="2"/>
      <c r="IRO62" s="2"/>
      <c r="IRQ62" s="2"/>
      <c r="IRS62" s="2"/>
      <c r="IRU62" s="2"/>
      <c r="IRW62" s="2"/>
      <c r="IRY62" s="2"/>
      <c r="ISA62" s="2"/>
      <c r="ISC62" s="2"/>
      <c r="ISE62" s="2"/>
      <c r="ISG62" s="2"/>
      <c r="ISI62" s="2"/>
      <c r="ISK62" s="2"/>
      <c r="ISM62" s="2"/>
      <c r="ISO62" s="2"/>
      <c r="ISQ62" s="2"/>
      <c r="ISS62" s="2"/>
      <c r="ISU62" s="2"/>
      <c r="ISW62" s="2"/>
      <c r="ISY62" s="2"/>
      <c r="ITA62" s="2"/>
      <c r="ITC62" s="2"/>
      <c r="ITE62" s="2"/>
      <c r="ITG62" s="2"/>
      <c r="ITI62" s="2"/>
      <c r="ITK62" s="2"/>
      <c r="ITM62" s="2"/>
      <c r="ITO62" s="2"/>
      <c r="ITQ62" s="2"/>
      <c r="ITS62" s="2"/>
      <c r="ITU62" s="2"/>
      <c r="ITW62" s="2"/>
      <c r="ITY62" s="2"/>
      <c r="IUA62" s="2"/>
      <c r="IUC62" s="2"/>
      <c r="IUE62" s="2"/>
      <c r="IUG62" s="2"/>
      <c r="IUI62" s="2"/>
      <c r="IUK62" s="2"/>
      <c r="IUM62" s="2"/>
      <c r="IUO62" s="2"/>
      <c r="IUQ62" s="2"/>
      <c r="IUS62" s="2"/>
      <c r="IUU62" s="2"/>
      <c r="IUW62" s="2"/>
      <c r="IUY62" s="2"/>
      <c r="IVA62" s="2"/>
      <c r="IVC62" s="2"/>
      <c r="IVE62" s="2"/>
      <c r="IVG62" s="2"/>
      <c r="IVI62" s="2"/>
      <c r="IVK62" s="2"/>
      <c r="IVM62" s="2"/>
      <c r="IVO62" s="2"/>
      <c r="IVQ62" s="2"/>
      <c r="IVS62" s="2"/>
      <c r="IVU62" s="2"/>
      <c r="IVW62" s="2"/>
      <c r="IVY62" s="2"/>
      <c r="IWA62" s="2"/>
      <c r="IWC62" s="2"/>
      <c r="IWE62" s="2"/>
      <c r="IWG62" s="2"/>
      <c r="IWI62" s="2"/>
      <c r="IWK62" s="2"/>
      <c r="IWM62" s="2"/>
      <c r="IWO62" s="2"/>
      <c r="IWQ62" s="2"/>
      <c r="IWS62" s="2"/>
      <c r="IWU62" s="2"/>
      <c r="IWW62" s="2"/>
      <c r="IWY62" s="2"/>
      <c r="IXA62" s="2"/>
      <c r="IXC62" s="2"/>
      <c r="IXE62" s="2"/>
      <c r="IXG62" s="2"/>
      <c r="IXI62" s="2"/>
      <c r="IXK62" s="2"/>
      <c r="IXM62" s="2"/>
      <c r="IXO62" s="2"/>
      <c r="IXQ62" s="2"/>
      <c r="IXS62" s="2"/>
      <c r="IXU62" s="2"/>
      <c r="IXW62" s="2"/>
      <c r="IXY62" s="2"/>
      <c r="IYA62" s="2"/>
      <c r="IYC62" s="2"/>
      <c r="IYE62" s="2"/>
      <c r="IYG62" s="2"/>
      <c r="IYI62" s="2"/>
      <c r="IYK62" s="2"/>
      <c r="IYM62" s="2"/>
      <c r="IYO62" s="2"/>
      <c r="IYQ62" s="2"/>
      <c r="IYS62" s="2"/>
      <c r="IYU62" s="2"/>
      <c r="IYW62" s="2"/>
      <c r="IYY62" s="2"/>
      <c r="IZA62" s="2"/>
      <c r="IZC62" s="2"/>
      <c r="IZE62" s="2"/>
      <c r="IZG62" s="2"/>
      <c r="IZI62" s="2"/>
      <c r="IZK62" s="2"/>
      <c r="IZM62" s="2"/>
      <c r="IZO62" s="2"/>
      <c r="IZQ62" s="2"/>
      <c r="IZS62" s="2"/>
      <c r="IZU62" s="2"/>
      <c r="IZW62" s="2"/>
      <c r="IZY62" s="2"/>
      <c r="JAA62" s="2"/>
      <c r="JAC62" s="2"/>
      <c r="JAE62" s="2"/>
      <c r="JAG62" s="2"/>
      <c r="JAI62" s="2"/>
      <c r="JAK62" s="2"/>
      <c r="JAM62" s="2"/>
      <c r="JAO62" s="2"/>
      <c r="JAQ62" s="2"/>
      <c r="JAS62" s="2"/>
      <c r="JAU62" s="2"/>
      <c r="JAW62" s="2"/>
      <c r="JAY62" s="2"/>
      <c r="JBA62" s="2"/>
      <c r="JBC62" s="2"/>
      <c r="JBE62" s="2"/>
      <c r="JBG62" s="2"/>
      <c r="JBI62" s="2"/>
      <c r="JBK62" s="2"/>
      <c r="JBM62" s="2"/>
      <c r="JBO62" s="2"/>
      <c r="JBQ62" s="2"/>
      <c r="JBS62" s="2"/>
      <c r="JBU62" s="2"/>
      <c r="JBW62" s="2"/>
      <c r="JBY62" s="2"/>
      <c r="JCA62" s="2"/>
      <c r="JCC62" s="2"/>
      <c r="JCE62" s="2"/>
      <c r="JCG62" s="2"/>
      <c r="JCI62" s="2"/>
      <c r="JCK62" s="2"/>
      <c r="JCM62" s="2"/>
      <c r="JCO62" s="2"/>
      <c r="JCQ62" s="2"/>
      <c r="JCS62" s="2"/>
      <c r="JCU62" s="2"/>
      <c r="JCW62" s="2"/>
      <c r="JCY62" s="2"/>
      <c r="JDA62" s="2"/>
      <c r="JDC62" s="2"/>
      <c r="JDE62" s="2"/>
      <c r="JDG62" s="2"/>
      <c r="JDI62" s="2"/>
      <c r="JDK62" s="2"/>
      <c r="JDM62" s="2"/>
      <c r="JDO62" s="2"/>
      <c r="JDQ62" s="2"/>
      <c r="JDS62" s="2"/>
      <c r="JDU62" s="2"/>
      <c r="JDW62" s="2"/>
      <c r="JDY62" s="2"/>
      <c r="JEA62" s="2"/>
      <c r="JEC62" s="2"/>
      <c r="JEE62" s="2"/>
      <c r="JEG62" s="2"/>
      <c r="JEI62" s="2"/>
      <c r="JEK62" s="2"/>
      <c r="JEM62" s="2"/>
      <c r="JEO62" s="2"/>
      <c r="JEQ62" s="2"/>
      <c r="JES62" s="2"/>
      <c r="JEU62" s="2"/>
      <c r="JEW62" s="2"/>
      <c r="JEY62" s="2"/>
      <c r="JFA62" s="2"/>
      <c r="JFC62" s="2"/>
      <c r="JFE62" s="2"/>
      <c r="JFG62" s="2"/>
      <c r="JFI62" s="2"/>
      <c r="JFK62" s="2"/>
      <c r="JFM62" s="2"/>
      <c r="JFO62" s="2"/>
      <c r="JFQ62" s="2"/>
      <c r="JFS62" s="2"/>
      <c r="JFU62" s="2"/>
      <c r="JFW62" s="2"/>
      <c r="JFY62" s="2"/>
      <c r="JGA62" s="2"/>
      <c r="JGC62" s="2"/>
      <c r="JGE62" s="2"/>
      <c r="JGG62" s="2"/>
      <c r="JGI62" s="2"/>
      <c r="JGK62" s="2"/>
      <c r="JGM62" s="2"/>
      <c r="JGO62" s="2"/>
      <c r="JGQ62" s="2"/>
      <c r="JGS62" s="2"/>
      <c r="JGU62" s="2"/>
      <c r="JGW62" s="2"/>
      <c r="JGY62" s="2"/>
      <c r="JHA62" s="2"/>
      <c r="JHC62" s="2"/>
      <c r="JHE62" s="2"/>
      <c r="JHG62" s="2"/>
      <c r="JHI62" s="2"/>
      <c r="JHK62" s="2"/>
      <c r="JHM62" s="2"/>
      <c r="JHO62" s="2"/>
      <c r="JHQ62" s="2"/>
      <c r="JHS62" s="2"/>
      <c r="JHU62" s="2"/>
      <c r="JHW62" s="2"/>
      <c r="JHY62" s="2"/>
      <c r="JIA62" s="2"/>
      <c r="JIC62" s="2"/>
      <c r="JIE62" s="2"/>
      <c r="JIG62" s="2"/>
      <c r="JII62" s="2"/>
      <c r="JIK62" s="2"/>
      <c r="JIM62" s="2"/>
      <c r="JIO62" s="2"/>
      <c r="JIQ62" s="2"/>
      <c r="JIS62" s="2"/>
      <c r="JIU62" s="2"/>
      <c r="JIW62" s="2"/>
      <c r="JIY62" s="2"/>
      <c r="JJA62" s="2"/>
      <c r="JJC62" s="2"/>
      <c r="JJE62" s="2"/>
      <c r="JJG62" s="2"/>
      <c r="JJI62" s="2"/>
      <c r="JJK62" s="2"/>
      <c r="JJM62" s="2"/>
      <c r="JJO62" s="2"/>
      <c r="JJQ62" s="2"/>
      <c r="JJS62" s="2"/>
      <c r="JJU62" s="2"/>
      <c r="JJW62" s="2"/>
      <c r="JJY62" s="2"/>
      <c r="JKA62" s="2"/>
      <c r="JKC62" s="2"/>
      <c r="JKE62" s="2"/>
      <c r="JKG62" s="2"/>
      <c r="JKI62" s="2"/>
      <c r="JKK62" s="2"/>
      <c r="JKM62" s="2"/>
      <c r="JKO62" s="2"/>
      <c r="JKQ62" s="2"/>
      <c r="JKS62" s="2"/>
      <c r="JKU62" s="2"/>
      <c r="JKW62" s="2"/>
      <c r="JKY62" s="2"/>
      <c r="JLA62" s="2"/>
      <c r="JLC62" s="2"/>
      <c r="JLE62" s="2"/>
      <c r="JLG62" s="2"/>
      <c r="JLI62" s="2"/>
      <c r="JLK62" s="2"/>
      <c r="JLM62" s="2"/>
      <c r="JLO62" s="2"/>
      <c r="JLQ62" s="2"/>
      <c r="JLS62" s="2"/>
      <c r="JLU62" s="2"/>
      <c r="JLW62" s="2"/>
      <c r="JLY62" s="2"/>
      <c r="JMA62" s="2"/>
      <c r="JMC62" s="2"/>
      <c r="JME62" s="2"/>
      <c r="JMG62" s="2"/>
      <c r="JMI62" s="2"/>
      <c r="JMK62" s="2"/>
      <c r="JMM62" s="2"/>
      <c r="JMO62" s="2"/>
      <c r="JMQ62" s="2"/>
      <c r="JMS62" s="2"/>
      <c r="JMU62" s="2"/>
      <c r="JMW62" s="2"/>
      <c r="JMY62" s="2"/>
      <c r="JNA62" s="2"/>
      <c r="JNC62" s="2"/>
      <c r="JNE62" s="2"/>
      <c r="JNG62" s="2"/>
      <c r="JNI62" s="2"/>
      <c r="JNK62" s="2"/>
      <c r="JNM62" s="2"/>
      <c r="JNO62" s="2"/>
      <c r="JNQ62" s="2"/>
      <c r="JNS62" s="2"/>
      <c r="JNU62" s="2"/>
      <c r="JNW62" s="2"/>
      <c r="JNY62" s="2"/>
      <c r="JOA62" s="2"/>
      <c r="JOC62" s="2"/>
      <c r="JOE62" s="2"/>
      <c r="JOG62" s="2"/>
      <c r="JOI62" s="2"/>
      <c r="JOK62" s="2"/>
      <c r="JOM62" s="2"/>
      <c r="JOO62" s="2"/>
      <c r="JOQ62" s="2"/>
      <c r="JOS62" s="2"/>
      <c r="JOU62" s="2"/>
      <c r="JOW62" s="2"/>
      <c r="JOY62" s="2"/>
      <c r="JPA62" s="2"/>
      <c r="JPC62" s="2"/>
      <c r="JPE62" s="2"/>
      <c r="JPG62" s="2"/>
      <c r="JPI62" s="2"/>
      <c r="JPK62" s="2"/>
      <c r="JPM62" s="2"/>
      <c r="JPO62" s="2"/>
      <c r="JPQ62" s="2"/>
      <c r="JPS62" s="2"/>
      <c r="JPU62" s="2"/>
      <c r="JPW62" s="2"/>
      <c r="JPY62" s="2"/>
      <c r="JQA62" s="2"/>
      <c r="JQC62" s="2"/>
      <c r="JQE62" s="2"/>
      <c r="JQG62" s="2"/>
      <c r="JQI62" s="2"/>
      <c r="JQK62" s="2"/>
      <c r="JQM62" s="2"/>
      <c r="JQO62" s="2"/>
      <c r="JQQ62" s="2"/>
      <c r="JQS62" s="2"/>
      <c r="JQU62" s="2"/>
      <c r="JQW62" s="2"/>
      <c r="JQY62" s="2"/>
      <c r="JRA62" s="2"/>
      <c r="JRC62" s="2"/>
      <c r="JRE62" s="2"/>
      <c r="JRG62" s="2"/>
      <c r="JRI62" s="2"/>
      <c r="JRK62" s="2"/>
      <c r="JRM62" s="2"/>
      <c r="JRO62" s="2"/>
      <c r="JRQ62" s="2"/>
      <c r="JRS62" s="2"/>
      <c r="JRU62" s="2"/>
      <c r="JRW62" s="2"/>
      <c r="JRY62" s="2"/>
      <c r="JSA62" s="2"/>
      <c r="JSC62" s="2"/>
      <c r="JSE62" s="2"/>
      <c r="JSG62" s="2"/>
      <c r="JSI62" s="2"/>
      <c r="JSK62" s="2"/>
      <c r="JSM62" s="2"/>
      <c r="JSO62" s="2"/>
      <c r="JSQ62" s="2"/>
      <c r="JSS62" s="2"/>
      <c r="JSU62" s="2"/>
      <c r="JSW62" s="2"/>
      <c r="JSY62" s="2"/>
      <c r="JTA62" s="2"/>
      <c r="JTC62" s="2"/>
      <c r="JTE62" s="2"/>
      <c r="JTG62" s="2"/>
      <c r="JTI62" s="2"/>
      <c r="JTK62" s="2"/>
      <c r="JTM62" s="2"/>
      <c r="JTO62" s="2"/>
      <c r="JTQ62" s="2"/>
      <c r="JTS62" s="2"/>
      <c r="JTU62" s="2"/>
      <c r="JTW62" s="2"/>
      <c r="JTY62" s="2"/>
      <c r="JUA62" s="2"/>
      <c r="JUC62" s="2"/>
      <c r="JUE62" s="2"/>
      <c r="JUG62" s="2"/>
      <c r="JUI62" s="2"/>
      <c r="JUK62" s="2"/>
      <c r="JUM62" s="2"/>
      <c r="JUO62" s="2"/>
      <c r="JUQ62" s="2"/>
      <c r="JUS62" s="2"/>
      <c r="JUU62" s="2"/>
      <c r="JUW62" s="2"/>
      <c r="JUY62" s="2"/>
      <c r="JVA62" s="2"/>
      <c r="JVC62" s="2"/>
      <c r="JVE62" s="2"/>
      <c r="JVG62" s="2"/>
      <c r="JVI62" s="2"/>
      <c r="JVK62" s="2"/>
      <c r="JVM62" s="2"/>
      <c r="JVO62" s="2"/>
      <c r="JVQ62" s="2"/>
      <c r="JVS62" s="2"/>
      <c r="JVU62" s="2"/>
      <c r="JVW62" s="2"/>
      <c r="JVY62" s="2"/>
      <c r="JWA62" s="2"/>
      <c r="JWC62" s="2"/>
      <c r="JWE62" s="2"/>
      <c r="JWG62" s="2"/>
      <c r="JWI62" s="2"/>
      <c r="JWK62" s="2"/>
      <c r="JWM62" s="2"/>
      <c r="JWO62" s="2"/>
      <c r="JWQ62" s="2"/>
      <c r="JWS62" s="2"/>
      <c r="JWU62" s="2"/>
      <c r="JWW62" s="2"/>
      <c r="JWY62" s="2"/>
      <c r="JXA62" s="2"/>
      <c r="JXC62" s="2"/>
      <c r="JXE62" s="2"/>
      <c r="JXG62" s="2"/>
      <c r="JXI62" s="2"/>
      <c r="JXK62" s="2"/>
      <c r="JXM62" s="2"/>
      <c r="JXO62" s="2"/>
      <c r="JXQ62" s="2"/>
      <c r="JXS62" s="2"/>
      <c r="JXU62" s="2"/>
      <c r="JXW62" s="2"/>
      <c r="JXY62" s="2"/>
      <c r="JYA62" s="2"/>
      <c r="JYC62" s="2"/>
      <c r="JYE62" s="2"/>
      <c r="JYG62" s="2"/>
      <c r="JYI62" s="2"/>
      <c r="JYK62" s="2"/>
      <c r="JYM62" s="2"/>
      <c r="JYO62" s="2"/>
      <c r="JYQ62" s="2"/>
      <c r="JYS62" s="2"/>
      <c r="JYU62" s="2"/>
      <c r="JYW62" s="2"/>
      <c r="JYY62" s="2"/>
      <c r="JZA62" s="2"/>
      <c r="JZC62" s="2"/>
      <c r="JZE62" s="2"/>
      <c r="JZG62" s="2"/>
      <c r="JZI62" s="2"/>
      <c r="JZK62" s="2"/>
      <c r="JZM62" s="2"/>
      <c r="JZO62" s="2"/>
      <c r="JZQ62" s="2"/>
      <c r="JZS62" s="2"/>
      <c r="JZU62" s="2"/>
      <c r="JZW62" s="2"/>
      <c r="JZY62" s="2"/>
      <c r="KAA62" s="2"/>
      <c r="KAC62" s="2"/>
      <c r="KAE62" s="2"/>
      <c r="KAG62" s="2"/>
      <c r="KAI62" s="2"/>
      <c r="KAK62" s="2"/>
      <c r="KAM62" s="2"/>
      <c r="KAO62" s="2"/>
      <c r="KAQ62" s="2"/>
      <c r="KAS62" s="2"/>
      <c r="KAU62" s="2"/>
      <c r="KAW62" s="2"/>
      <c r="KAY62" s="2"/>
      <c r="KBA62" s="2"/>
      <c r="KBC62" s="2"/>
      <c r="KBE62" s="2"/>
      <c r="KBG62" s="2"/>
      <c r="KBI62" s="2"/>
      <c r="KBK62" s="2"/>
      <c r="KBM62" s="2"/>
      <c r="KBO62" s="2"/>
      <c r="KBQ62" s="2"/>
      <c r="KBS62" s="2"/>
      <c r="KBU62" s="2"/>
      <c r="KBW62" s="2"/>
      <c r="KBY62" s="2"/>
      <c r="KCA62" s="2"/>
      <c r="KCC62" s="2"/>
      <c r="KCE62" s="2"/>
      <c r="KCG62" s="2"/>
      <c r="KCI62" s="2"/>
      <c r="KCK62" s="2"/>
      <c r="KCM62" s="2"/>
      <c r="KCO62" s="2"/>
      <c r="KCQ62" s="2"/>
      <c r="KCS62" s="2"/>
      <c r="KCU62" s="2"/>
      <c r="KCW62" s="2"/>
      <c r="KCY62" s="2"/>
      <c r="KDA62" s="2"/>
      <c r="KDC62" s="2"/>
      <c r="KDE62" s="2"/>
      <c r="KDG62" s="2"/>
      <c r="KDI62" s="2"/>
      <c r="KDK62" s="2"/>
      <c r="KDM62" s="2"/>
      <c r="KDO62" s="2"/>
      <c r="KDQ62" s="2"/>
      <c r="KDS62" s="2"/>
      <c r="KDU62" s="2"/>
      <c r="KDW62" s="2"/>
      <c r="KDY62" s="2"/>
      <c r="KEA62" s="2"/>
      <c r="KEC62" s="2"/>
      <c r="KEE62" s="2"/>
      <c r="KEG62" s="2"/>
      <c r="KEI62" s="2"/>
      <c r="KEK62" s="2"/>
      <c r="KEM62" s="2"/>
      <c r="KEO62" s="2"/>
      <c r="KEQ62" s="2"/>
      <c r="KES62" s="2"/>
      <c r="KEU62" s="2"/>
      <c r="KEW62" s="2"/>
      <c r="KEY62" s="2"/>
      <c r="KFA62" s="2"/>
      <c r="KFC62" s="2"/>
      <c r="KFE62" s="2"/>
      <c r="KFG62" s="2"/>
      <c r="KFI62" s="2"/>
      <c r="KFK62" s="2"/>
      <c r="KFM62" s="2"/>
      <c r="KFO62" s="2"/>
      <c r="KFQ62" s="2"/>
      <c r="KFS62" s="2"/>
      <c r="KFU62" s="2"/>
      <c r="KFW62" s="2"/>
      <c r="KFY62" s="2"/>
      <c r="KGA62" s="2"/>
      <c r="KGC62" s="2"/>
      <c r="KGE62" s="2"/>
      <c r="KGG62" s="2"/>
      <c r="KGI62" s="2"/>
      <c r="KGK62" s="2"/>
      <c r="KGM62" s="2"/>
      <c r="KGO62" s="2"/>
      <c r="KGQ62" s="2"/>
      <c r="KGS62" s="2"/>
      <c r="KGU62" s="2"/>
      <c r="KGW62" s="2"/>
      <c r="KGY62" s="2"/>
      <c r="KHA62" s="2"/>
      <c r="KHC62" s="2"/>
      <c r="KHE62" s="2"/>
      <c r="KHG62" s="2"/>
      <c r="KHI62" s="2"/>
      <c r="KHK62" s="2"/>
      <c r="KHM62" s="2"/>
      <c r="KHO62" s="2"/>
      <c r="KHQ62" s="2"/>
      <c r="KHS62" s="2"/>
      <c r="KHU62" s="2"/>
      <c r="KHW62" s="2"/>
      <c r="KHY62" s="2"/>
      <c r="KIA62" s="2"/>
      <c r="KIC62" s="2"/>
      <c r="KIE62" s="2"/>
      <c r="KIG62" s="2"/>
      <c r="KII62" s="2"/>
      <c r="KIK62" s="2"/>
      <c r="KIM62" s="2"/>
      <c r="KIO62" s="2"/>
      <c r="KIQ62" s="2"/>
      <c r="KIS62" s="2"/>
      <c r="KIU62" s="2"/>
      <c r="KIW62" s="2"/>
      <c r="KIY62" s="2"/>
      <c r="KJA62" s="2"/>
      <c r="KJC62" s="2"/>
      <c r="KJE62" s="2"/>
      <c r="KJG62" s="2"/>
      <c r="KJI62" s="2"/>
      <c r="KJK62" s="2"/>
      <c r="KJM62" s="2"/>
      <c r="KJO62" s="2"/>
      <c r="KJQ62" s="2"/>
      <c r="KJS62" s="2"/>
      <c r="KJU62" s="2"/>
      <c r="KJW62" s="2"/>
      <c r="KJY62" s="2"/>
      <c r="KKA62" s="2"/>
      <c r="KKC62" s="2"/>
      <c r="KKE62" s="2"/>
      <c r="KKG62" s="2"/>
      <c r="KKI62" s="2"/>
      <c r="KKK62" s="2"/>
      <c r="KKM62" s="2"/>
      <c r="KKO62" s="2"/>
      <c r="KKQ62" s="2"/>
      <c r="KKS62" s="2"/>
      <c r="KKU62" s="2"/>
      <c r="KKW62" s="2"/>
      <c r="KKY62" s="2"/>
      <c r="KLA62" s="2"/>
      <c r="KLC62" s="2"/>
      <c r="KLE62" s="2"/>
      <c r="KLG62" s="2"/>
      <c r="KLI62" s="2"/>
      <c r="KLK62" s="2"/>
      <c r="KLM62" s="2"/>
      <c r="KLO62" s="2"/>
      <c r="KLQ62" s="2"/>
      <c r="KLS62" s="2"/>
      <c r="KLU62" s="2"/>
      <c r="KLW62" s="2"/>
      <c r="KLY62" s="2"/>
      <c r="KMA62" s="2"/>
      <c r="KMC62" s="2"/>
      <c r="KME62" s="2"/>
      <c r="KMG62" s="2"/>
      <c r="KMI62" s="2"/>
      <c r="KMK62" s="2"/>
      <c r="KMM62" s="2"/>
      <c r="KMO62" s="2"/>
      <c r="KMQ62" s="2"/>
      <c r="KMS62" s="2"/>
      <c r="KMU62" s="2"/>
      <c r="KMW62" s="2"/>
      <c r="KMY62" s="2"/>
      <c r="KNA62" s="2"/>
      <c r="KNC62" s="2"/>
      <c r="KNE62" s="2"/>
      <c r="KNG62" s="2"/>
      <c r="KNI62" s="2"/>
      <c r="KNK62" s="2"/>
      <c r="KNM62" s="2"/>
      <c r="KNO62" s="2"/>
      <c r="KNQ62" s="2"/>
      <c r="KNS62" s="2"/>
      <c r="KNU62" s="2"/>
      <c r="KNW62" s="2"/>
      <c r="KNY62" s="2"/>
      <c r="KOA62" s="2"/>
      <c r="KOC62" s="2"/>
      <c r="KOE62" s="2"/>
      <c r="KOG62" s="2"/>
      <c r="KOI62" s="2"/>
      <c r="KOK62" s="2"/>
      <c r="KOM62" s="2"/>
      <c r="KOO62" s="2"/>
      <c r="KOQ62" s="2"/>
      <c r="KOS62" s="2"/>
      <c r="KOU62" s="2"/>
      <c r="KOW62" s="2"/>
      <c r="KOY62" s="2"/>
      <c r="KPA62" s="2"/>
      <c r="KPC62" s="2"/>
      <c r="KPE62" s="2"/>
      <c r="KPG62" s="2"/>
      <c r="KPI62" s="2"/>
      <c r="KPK62" s="2"/>
      <c r="KPM62" s="2"/>
      <c r="KPO62" s="2"/>
      <c r="KPQ62" s="2"/>
      <c r="KPS62" s="2"/>
      <c r="KPU62" s="2"/>
      <c r="KPW62" s="2"/>
      <c r="KPY62" s="2"/>
      <c r="KQA62" s="2"/>
      <c r="KQC62" s="2"/>
      <c r="KQE62" s="2"/>
      <c r="KQG62" s="2"/>
      <c r="KQI62" s="2"/>
      <c r="KQK62" s="2"/>
      <c r="KQM62" s="2"/>
      <c r="KQO62" s="2"/>
      <c r="KQQ62" s="2"/>
      <c r="KQS62" s="2"/>
      <c r="KQU62" s="2"/>
      <c r="KQW62" s="2"/>
      <c r="KQY62" s="2"/>
      <c r="KRA62" s="2"/>
      <c r="KRC62" s="2"/>
      <c r="KRE62" s="2"/>
      <c r="KRG62" s="2"/>
      <c r="KRI62" s="2"/>
      <c r="KRK62" s="2"/>
      <c r="KRM62" s="2"/>
      <c r="KRO62" s="2"/>
      <c r="KRQ62" s="2"/>
      <c r="KRS62" s="2"/>
      <c r="KRU62" s="2"/>
      <c r="KRW62" s="2"/>
      <c r="KRY62" s="2"/>
      <c r="KSA62" s="2"/>
      <c r="KSC62" s="2"/>
      <c r="KSE62" s="2"/>
      <c r="KSG62" s="2"/>
      <c r="KSI62" s="2"/>
      <c r="KSK62" s="2"/>
      <c r="KSM62" s="2"/>
      <c r="KSO62" s="2"/>
      <c r="KSQ62" s="2"/>
      <c r="KSS62" s="2"/>
      <c r="KSU62" s="2"/>
      <c r="KSW62" s="2"/>
      <c r="KSY62" s="2"/>
      <c r="KTA62" s="2"/>
      <c r="KTC62" s="2"/>
      <c r="KTE62" s="2"/>
      <c r="KTG62" s="2"/>
      <c r="KTI62" s="2"/>
      <c r="KTK62" s="2"/>
      <c r="KTM62" s="2"/>
      <c r="KTO62" s="2"/>
      <c r="KTQ62" s="2"/>
      <c r="KTS62" s="2"/>
      <c r="KTU62" s="2"/>
      <c r="KTW62" s="2"/>
      <c r="KTY62" s="2"/>
      <c r="KUA62" s="2"/>
      <c r="KUC62" s="2"/>
      <c r="KUE62" s="2"/>
      <c r="KUG62" s="2"/>
      <c r="KUI62" s="2"/>
      <c r="KUK62" s="2"/>
      <c r="KUM62" s="2"/>
      <c r="KUO62" s="2"/>
      <c r="KUQ62" s="2"/>
      <c r="KUS62" s="2"/>
      <c r="KUU62" s="2"/>
      <c r="KUW62" s="2"/>
      <c r="KUY62" s="2"/>
      <c r="KVA62" s="2"/>
      <c r="KVC62" s="2"/>
      <c r="KVE62" s="2"/>
      <c r="KVG62" s="2"/>
      <c r="KVI62" s="2"/>
      <c r="KVK62" s="2"/>
      <c r="KVM62" s="2"/>
      <c r="KVO62" s="2"/>
      <c r="KVQ62" s="2"/>
      <c r="KVS62" s="2"/>
      <c r="KVU62" s="2"/>
      <c r="KVW62" s="2"/>
      <c r="KVY62" s="2"/>
      <c r="KWA62" s="2"/>
      <c r="KWC62" s="2"/>
      <c r="KWE62" s="2"/>
      <c r="KWG62" s="2"/>
      <c r="KWI62" s="2"/>
      <c r="KWK62" s="2"/>
      <c r="KWM62" s="2"/>
      <c r="KWO62" s="2"/>
      <c r="KWQ62" s="2"/>
      <c r="KWS62" s="2"/>
      <c r="KWU62" s="2"/>
      <c r="KWW62" s="2"/>
      <c r="KWY62" s="2"/>
      <c r="KXA62" s="2"/>
      <c r="KXC62" s="2"/>
      <c r="KXE62" s="2"/>
      <c r="KXG62" s="2"/>
      <c r="KXI62" s="2"/>
      <c r="KXK62" s="2"/>
      <c r="KXM62" s="2"/>
      <c r="KXO62" s="2"/>
      <c r="KXQ62" s="2"/>
      <c r="KXS62" s="2"/>
      <c r="KXU62" s="2"/>
      <c r="KXW62" s="2"/>
      <c r="KXY62" s="2"/>
      <c r="KYA62" s="2"/>
      <c r="KYC62" s="2"/>
      <c r="KYE62" s="2"/>
      <c r="KYG62" s="2"/>
      <c r="KYI62" s="2"/>
      <c r="KYK62" s="2"/>
      <c r="KYM62" s="2"/>
      <c r="KYO62" s="2"/>
      <c r="KYQ62" s="2"/>
      <c r="KYS62" s="2"/>
      <c r="KYU62" s="2"/>
      <c r="KYW62" s="2"/>
      <c r="KYY62" s="2"/>
      <c r="KZA62" s="2"/>
      <c r="KZC62" s="2"/>
      <c r="KZE62" s="2"/>
      <c r="KZG62" s="2"/>
      <c r="KZI62" s="2"/>
      <c r="KZK62" s="2"/>
      <c r="KZM62" s="2"/>
      <c r="KZO62" s="2"/>
      <c r="KZQ62" s="2"/>
      <c r="KZS62" s="2"/>
      <c r="KZU62" s="2"/>
      <c r="KZW62" s="2"/>
      <c r="KZY62" s="2"/>
      <c r="LAA62" s="2"/>
      <c r="LAC62" s="2"/>
      <c r="LAE62" s="2"/>
      <c r="LAG62" s="2"/>
      <c r="LAI62" s="2"/>
      <c r="LAK62" s="2"/>
      <c r="LAM62" s="2"/>
      <c r="LAO62" s="2"/>
      <c r="LAQ62" s="2"/>
      <c r="LAS62" s="2"/>
      <c r="LAU62" s="2"/>
      <c r="LAW62" s="2"/>
      <c r="LAY62" s="2"/>
      <c r="LBA62" s="2"/>
      <c r="LBC62" s="2"/>
      <c r="LBE62" s="2"/>
      <c r="LBG62" s="2"/>
      <c r="LBI62" s="2"/>
      <c r="LBK62" s="2"/>
      <c r="LBM62" s="2"/>
      <c r="LBO62" s="2"/>
      <c r="LBQ62" s="2"/>
      <c r="LBS62" s="2"/>
      <c r="LBU62" s="2"/>
      <c r="LBW62" s="2"/>
      <c r="LBY62" s="2"/>
      <c r="LCA62" s="2"/>
      <c r="LCC62" s="2"/>
      <c r="LCE62" s="2"/>
      <c r="LCG62" s="2"/>
      <c r="LCI62" s="2"/>
      <c r="LCK62" s="2"/>
      <c r="LCM62" s="2"/>
      <c r="LCO62" s="2"/>
      <c r="LCQ62" s="2"/>
      <c r="LCS62" s="2"/>
      <c r="LCU62" s="2"/>
      <c r="LCW62" s="2"/>
      <c r="LCY62" s="2"/>
      <c r="LDA62" s="2"/>
      <c r="LDC62" s="2"/>
      <c r="LDE62" s="2"/>
      <c r="LDG62" s="2"/>
      <c r="LDI62" s="2"/>
      <c r="LDK62" s="2"/>
      <c r="LDM62" s="2"/>
      <c r="LDO62" s="2"/>
      <c r="LDQ62" s="2"/>
      <c r="LDS62" s="2"/>
      <c r="LDU62" s="2"/>
      <c r="LDW62" s="2"/>
      <c r="LDY62" s="2"/>
      <c r="LEA62" s="2"/>
      <c r="LEC62" s="2"/>
      <c r="LEE62" s="2"/>
      <c r="LEG62" s="2"/>
      <c r="LEI62" s="2"/>
      <c r="LEK62" s="2"/>
      <c r="LEM62" s="2"/>
      <c r="LEO62" s="2"/>
      <c r="LEQ62" s="2"/>
      <c r="LES62" s="2"/>
      <c r="LEU62" s="2"/>
      <c r="LEW62" s="2"/>
      <c r="LEY62" s="2"/>
      <c r="LFA62" s="2"/>
      <c r="LFC62" s="2"/>
      <c r="LFE62" s="2"/>
      <c r="LFG62" s="2"/>
      <c r="LFI62" s="2"/>
      <c r="LFK62" s="2"/>
      <c r="LFM62" s="2"/>
      <c r="LFO62" s="2"/>
      <c r="LFQ62" s="2"/>
      <c r="LFS62" s="2"/>
      <c r="LFU62" s="2"/>
      <c r="LFW62" s="2"/>
      <c r="LFY62" s="2"/>
      <c r="LGA62" s="2"/>
      <c r="LGC62" s="2"/>
      <c r="LGE62" s="2"/>
      <c r="LGG62" s="2"/>
      <c r="LGI62" s="2"/>
      <c r="LGK62" s="2"/>
      <c r="LGM62" s="2"/>
      <c r="LGO62" s="2"/>
      <c r="LGQ62" s="2"/>
      <c r="LGS62" s="2"/>
      <c r="LGU62" s="2"/>
      <c r="LGW62" s="2"/>
      <c r="LGY62" s="2"/>
      <c r="LHA62" s="2"/>
      <c r="LHC62" s="2"/>
      <c r="LHE62" s="2"/>
      <c r="LHG62" s="2"/>
      <c r="LHI62" s="2"/>
      <c r="LHK62" s="2"/>
      <c r="LHM62" s="2"/>
      <c r="LHO62" s="2"/>
      <c r="LHQ62" s="2"/>
      <c r="LHS62" s="2"/>
      <c r="LHU62" s="2"/>
      <c r="LHW62" s="2"/>
      <c r="LHY62" s="2"/>
      <c r="LIA62" s="2"/>
      <c r="LIC62" s="2"/>
      <c r="LIE62" s="2"/>
      <c r="LIG62" s="2"/>
      <c r="LII62" s="2"/>
      <c r="LIK62" s="2"/>
      <c r="LIM62" s="2"/>
      <c r="LIO62" s="2"/>
      <c r="LIQ62" s="2"/>
      <c r="LIS62" s="2"/>
      <c r="LIU62" s="2"/>
      <c r="LIW62" s="2"/>
      <c r="LIY62" s="2"/>
      <c r="LJA62" s="2"/>
      <c r="LJC62" s="2"/>
      <c r="LJE62" s="2"/>
      <c r="LJG62" s="2"/>
      <c r="LJI62" s="2"/>
      <c r="LJK62" s="2"/>
      <c r="LJM62" s="2"/>
      <c r="LJO62" s="2"/>
      <c r="LJQ62" s="2"/>
      <c r="LJS62" s="2"/>
      <c r="LJU62" s="2"/>
      <c r="LJW62" s="2"/>
      <c r="LJY62" s="2"/>
      <c r="LKA62" s="2"/>
      <c r="LKC62" s="2"/>
      <c r="LKE62" s="2"/>
      <c r="LKG62" s="2"/>
      <c r="LKI62" s="2"/>
      <c r="LKK62" s="2"/>
      <c r="LKM62" s="2"/>
      <c r="LKO62" s="2"/>
      <c r="LKQ62" s="2"/>
      <c r="LKS62" s="2"/>
      <c r="LKU62" s="2"/>
      <c r="LKW62" s="2"/>
      <c r="LKY62" s="2"/>
      <c r="LLA62" s="2"/>
      <c r="LLC62" s="2"/>
      <c r="LLE62" s="2"/>
      <c r="LLG62" s="2"/>
      <c r="LLI62" s="2"/>
      <c r="LLK62" s="2"/>
      <c r="LLM62" s="2"/>
      <c r="LLO62" s="2"/>
      <c r="LLQ62" s="2"/>
      <c r="LLS62" s="2"/>
      <c r="LLU62" s="2"/>
      <c r="LLW62" s="2"/>
      <c r="LLY62" s="2"/>
      <c r="LMA62" s="2"/>
      <c r="LMC62" s="2"/>
      <c r="LME62" s="2"/>
      <c r="LMG62" s="2"/>
      <c r="LMI62" s="2"/>
      <c r="LMK62" s="2"/>
      <c r="LMM62" s="2"/>
      <c r="LMO62" s="2"/>
      <c r="LMQ62" s="2"/>
      <c r="LMS62" s="2"/>
      <c r="LMU62" s="2"/>
      <c r="LMW62" s="2"/>
      <c r="LMY62" s="2"/>
      <c r="LNA62" s="2"/>
      <c r="LNC62" s="2"/>
      <c r="LNE62" s="2"/>
      <c r="LNG62" s="2"/>
      <c r="LNI62" s="2"/>
      <c r="LNK62" s="2"/>
      <c r="LNM62" s="2"/>
      <c r="LNO62" s="2"/>
      <c r="LNQ62" s="2"/>
      <c r="LNS62" s="2"/>
      <c r="LNU62" s="2"/>
      <c r="LNW62" s="2"/>
      <c r="LNY62" s="2"/>
      <c r="LOA62" s="2"/>
      <c r="LOC62" s="2"/>
      <c r="LOE62" s="2"/>
      <c r="LOG62" s="2"/>
      <c r="LOI62" s="2"/>
      <c r="LOK62" s="2"/>
      <c r="LOM62" s="2"/>
      <c r="LOO62" s="2"/>
      <c r="LOQ62" s="2"/>
      <c r="LOS62" s="2"/>
      <c r="LOU62" s="2"/>
      <c r="LOW62" s="2"/>
      <c r="LOY62" s="2"/>
      <c r="LPA62" s="2"/>
      <c r="LPC62" s="2"/>
      <c r="LPE62" s="2"/>
      <c r="LPG62" s="2"/>
      <c r="LPI62" s="2"/>
      <c r="LPK62" s="2"/>
      <c r="LPM62" s="2"/>
      <c r="LPO62" s="2"/>
      <c r="LPQ62" s="2"/>
      <c r="LPS62" s="2"/>
      <c r="LPU62" s="2"/>
      <c r="LPW62" s="2"/>
      <c r="LPY62" s="2"/>
      <c r="LQA62" s="2"/>
      <c r="LQC62" s="2"/>
      <c r="LQE62" s="2"/>
      <c r="LQG62" s="2"/>
      <c r="LQI62" s="2"/>
      <c r="LQK62" s="2"/>
      <c r="LQM62" s="2"/>
      <c r="LQO62" s="2"/>
      <c r="LQQ62" s="2"/>
      <c r="LQS62" s="2"/>
      <c r="LQU62" s="2"/>
      <c r="LQW62" s="2"/>
      <c r="LQY62" s="2"/>
      <c r="LRA62" s="2"/>
      <c r="LRC62" s="2"/>
      <c r="LRE62" s="2"/>
      <c r="LRG62" s="2"/>
      <c r="LRI62" s="2"/>
      <c r="LRK62" s="2"/>
      <c r="LRM62" s="2"/>
      <c r="LRO62" s="2"/>
      <c r="LRQ62" s="2"/>
      <c r="LRS62" s="2"/>
      <c r="LRU62" s="2"/>
      <c r="LRW62" s="2"/>
      <c r="LRY62" s="2"/>
      <c r="LSA62" s="2"/>
      <c r="LSC62" s="2"/>
      <c r="LSE62" s="2"/>
      <c r="LSG62" s="2"/>
      <c r="LSI62" s="2"/>
      <c r="LSK62" s="2"/>
      <c r="LSM62" s="2"/>
      <c r="LSO62" s="2"/>
      <c r="LSQ62" s="2"/>
      <c r="LSS62" s="2"/>
      <c r="LSU62" s="2"/>
      <c r="LSW62" s="2"/>
      <c r="LSY62" s="2"/>
      <c r="LTA62" s="2"/>
      <c r="LTC62" s="2"/>
      <c r="LTE62" s="2"/>
      <c r="LTG62" s="2"/>
      <c r="LTI62" s="2"/>
      <c r="LTK62" s="2"/>
      <c r="LTM62" s="2"/>
      <c r="LTO62" s="2"/>
      <c r="LTQ62" s="2"/>
      <c r="LTS62" s="2"/>
      <c r="LTU62" s="2"/>
      <c r="LTW62" s="2"/>
      <c r="LTY62" s="2"/>
      <c r="LUA62" s="2"/>
      <c r="LUC62" s="2"/>
      <c r="LUE62" s="2"/>
      <c r="LUG62" s="2"/>
      <c r="LUI62" s="2"/>
      <c r="LUK62" s="2"/>
      <c r="LUM62" s="2"/>
      <c r="LUO62" s="2"/>
      <c r="LUQ62" s="2"/>
      <c r="LUS62" s="2"/>
      <c r="LUU62" s="2"/>
      <c r="LUW62" s="2"/>
      <c r="LUY62" s="2"/>
      <c r="LVA62" s="2"/>
      <c r="LVC62" s="2"/>
      <c r="LVE62" s="2"/>
      <c r="LVG62" s="2"/>
      <c r="LVI62" s="2"/>
      <c r="LVK62" s="2"/>
      <c r="LVM62" s="2"/>
      <c r="LVO62" s="2"/>
      <c r="LVQ62" s="2"/>
      <c r="LVS62" s="2"/>
      <c r="LVU62" s="2"/>
      <c r="LVW62" s="2"/>
      <c r="LVY62" s="2"/>
      <c r="LWA62" s="2"/>
      <c r="LWC62" s="2"/>
      <c r="LWE62" s="2"/>
      <c r="LWG62" s="2"/>
      <c r="LWI62" s="2"/>
      <c r="LWK62" s="2"/>
      <c r="LWM62" s="2"/>
      <c r="LWO62" s="2"/>
      <c r="LWQ62" s="2"/>
      <c r="LWS62" s="2"/>
      <c r="LWU62" s="2"/>
      <c r="LWW62" s="2"/>
      <c r="LWY62" s="2"/>
      <c r="LXA62" s="2"/>
      <c r="LXC62" s="2"/>
      <c r="LXE62" s="2"/>
      <c r="LXG62" s="2"/>
      <c r="LXI62" s="2"/>
      <c r="LXK62" s="2"/>
      <c r="LXM62" s="2"/>
      <c r="LXO62" s="2"/>
      <c r="LXQ62" s="2"/>
      <c r="LXS62" s="2"/>
      <c r="LXU62" s="2"/>
      <c r="LXW62" s="2"/>
      <c r="LXY62" s="2"/>
      <c r="LYA62" s="2"/>
      <c r="LYC62" s="2"/>
      <c r="LYE62" s="2"/>
      <c r="LYG62" s="2"/>
      <c r="LYI62" s="2"/>
      <c r="LYK62" s="2"/>
      <c r="LYM62" s="2"/>
      <c r="LYO62" s="2"/>
      <c r="LYQ62" s="2"/>
      <c r="LYS62" s="2"/>
      <c r="LYU62" s="2"/>
      <c r="LYW62" s="2"/>
      <c r="LYY62" s="2"/>
      <c r="LZA62" s="2"/>
      <c r="LZC62" s="2"/>
      <c r="LZE62" s="2"/>
      <c r="LZG62" s="2"/>
      <c r="LZI62" s="2"/>
      <c r="LZK62" s="2"/>
      <c r="LZM62" s="2"/>
      <c r="LZO62" s="2"/>
      <c r="LZQ62" s="2"/>
      <c r="LZS62" s="2"/>
      <c r="LZU62" s="2"/>
      <c r="LZW62" s="2"/>
      <c r="LZY62" s="2"/>
      <c r="MAA62" s="2"/>
      <c r="MAC62" s="2"/>
      <c r="MAE62" s="2"/>
      <c r="MAG62" s="2"/>
      <c r="MAI62" s="2"/>
      <c r="MAK62" s="2"/>
      <c r="MAM62" s="2"/>
      <c r="MAO62" s="2"/>
      <c r="MAQ62" s="2"/>
      <c r="MAS62" s="2"/>
      <c r="MAU62" s="2"/>
      <c r="MAW62" s="2"/>
      <c r="MAY62" s="2"/>
      <c r="MBA62" s="2"/>
      <c r="MBC62" s="2"/>
      <c r="MBE62" s="2"/>
      <c r="MBG62" s="2"/>
      <c r="MBI62" s="2"/>
      <c r="MBK62" s="2"/>
      <c r="MBM62" s="2"/>
      <c r="MBO62" s="2"/>
      <c r="MBQ62" s="2"/>
      <c r="MBS62" s="2"/>
      <c r="MBU62" s="2"/>
      <c r="MBW62" s="2"/>
      <c r="MBY62" s="2"/>
      <c r="MCA62" s="2"/>
      <c r="MCC62" s="2"/>
      <c r="MCE62" s="2"/>
      <c r="MCG62" s="2"/>
      <c r="MCI62" s="2"/>
      <c r="MCK62" s="2"/>
      <c r="MCM62" s="2"/>
      <c r="MCO62" s="2"/>
      <c r="MCQ62" s="2"/>
      <c r="MCS62" s="2"/>
      <c r="MCU62" s="2"/>
      <c r="MCW62" s="2"/>
      <c r="MCY62" s="2"/>
      <c r="MDA62" s="2"/>
      <c r="MDC62" s="2"/>
      <c r="MDE62" s="2"/>
      <c r="MDG62" s="2"/>
      <c r="MDI62" s="2"/>
      <c r="MDK62" s="2"/>
      <c r="MDM62" s="2"/>
      <c r="MDO62" s="2"/>
      <c r="MDQ62" s="2"/>
      <c r="MDS62" s="2"/>
      <c r="MDU62" s="2"/>
      <c r="MDW62" s="2"/>
      <c r="MDY62" s="2"/>
      <c r="MEA62" s="2"/>
      <c r="MEC62" s="2"/>
      <c r="MEE62" s="2"/>
      <c r="MEG62" s="2"/>
      <c r="MEI62" s="2"/>
      <c r="MEK62" s="2"/>
      <c r="MEM62" s="2"/>
      <c r="MEO62" s="2"/>
      <c r="MEQ62" s="2"/>
      <c r="MES62" s="2"/>
      <c r="MEU62" s="2"/>
      <c r="MEW62" s="2"/>
      <c r="MEY62" s="2"/>
      <c r="MFA62" s="2"/>
      <c r="MFC62" s="2"/>
      <c r="MFE62" s="2"/>
      <c r="MFG62" s="2"/>
      <c r="MFI62" s="2"/>
      <c r="MFK62" s="2"/>
      <c r="MFM62" s="2"/>
      <c r="MFO62" s="2"/>
      <c r="MFQ62" s="2"/>
      <c r="MFS62" s="2"/>
      <c r="MFU62" s="2"/>
      <c r="MFW62" s="2"/>
      <c r="MFY62" s="2"/>
      <c r="MGA62" s="2"/>
      <c r="MGC62" s="2"/>
      <c r="MGE62" s="2"/>
      <c r="MGG62" s="2"/>
      <c r="MGI62" s="2"/>
      <c r="MGK62" s="2"/>
      <c r="MGM62" s="2"/>
      <c r="MGO62" s="2"/>
      <c r="MGQ62" s="2"/>
      <c r="MGS62" s="2"/>
      <c r="MGU62" s="2"/>
      <c r="MGW62" s="2"/>
      <c r="MGY62" s="2"/>
      <c r="MHA62" s="2"/>
      <c r="MHC62" s="2"/>
      <c r="MHE62" s="2"/>
      <c r="MHG62" s="2"/>
      <c r="MHI62" s="2"/>
      <c r="MHK62" s="2"/>
      <c r="MHM62" s="2"/>
      <c r="MHO62" s="2"/>
      <c r="MHQ62" s="2"/>
      <c r="MHS62" s="2"/>
      <c r="MHU62" s="2"/>
      <c r="MHW62" s="2"/>
      <c r="MHY62" s="2"/>
      <c r="MIA62" s="2"/>
      <c r="MIC62" s="2"/>
      <c r="MIE62" s="2"/>
      <c r="MIG62" s="2"/>
      <c r="MII62" s="2"/>
      <c r="MIK62" s="2"/>
      <c r="MIM62" s="2"/>
      <c r="MIO62" s="2"/>
      <c r="MIQ62" s="2"/>
      <c r="MIS62" s="2"/>
      <c r="MIU62" s="2"/>
      <c r="MIW62" s="2"/>
      <c r="MIY62" s="2"/>
      <c r="MJA62" s="2"/>
      <c r="MJC62" s="2"/>
      <c r="MJE62" s="2"/>
      <c r="MJG62" s="2"/>
      <c r="MJI62" s="2"/>
      <c r="MJK62" s="2"/>
      <c r="MJM62" s="2"/>
      <c r="MJO62" s="2"/>
      <c r="MJQ62" s="2"/>
      <c r="MJS62" s="2"/>
      <c r="MJU62" s="2"/>
      <c r="MJW62" s="2"/>
      <c r="MJY62" s="2"/>
      <c r="MKA62" s="2"/>
      <c r="MKC62" s="2"/>
      <c r="MKE62" s="2"/>
      <c r="MKG62" s="2"/>
      <c r="MKI62" s="2"/>
      <c r="MKK62" s="2"/>
      <c r="MKM62" s="2"/>
      <c r="MKO62" s="2"/>
      <c r="MKQ62" s="2"/>
      <c r="MKS62" s="2"/>
      <c r="MKU62" s="2"/>
      <c r="MKW62" s="2"/>
      <c r="MKY62" s="2"/>
      <c r="MLA62" s="2"/>
      <c r="MLC62" s="2"/>
      <c r="MLE62" s="2"/>
      <c r="MLG62" s="2"/>
      <c r="MLI62" s="2"/>
      <c r="MLK62" s="2"/>
      <c r="MLM62" s="2"/>
      <c r="MLO62" s="2"/>
      <c r="MLQ62" s="2"/>
      <c r="MLS62" s="2"/>
      <c r="MLU62" s="2"/>
      <c r="MLW62" s="2"/>
      <c r="MLY62" s="2"/>
      <c r="MMA62" s="2"/>
      <c r="MMC62" s="2"/>
      <c r="MME62" s="2"/>
      <c r="MMG62" s="2"/>
      <c r="MMI62" s="2"/>
      <c r="MMK62" s="2"/>
      <c r="MMM62" s="2"/>
      <c r="MMO62" s="2"/>
      <c r="MMQ62" s="2"/>
      <c r="MMS62" s="2"/>
      <c r="MMU62" s="2"/>
      <c r="MMW62" s="2"/>
      <c r="MMY62" s="2"/>
      <c r="MNA62" s="2"/>
      <c r="MNC62" s="2"/>
      <c r="MNE62" s="2"/>
      <c r="MNG62" s="2"/>
      <c r="MNI62" s="2"/>
      <c r="MNK62" s="2"/>
      <c r="MNM62" s="2"/>
      <c r="MNO62" s="2"/>
      <c r="MNQ62" s="2"/>
      <c r="MNS62" s="2"/>
      <c r="MNU62" s="2"/>
      <c r="MNW62" s="2"/>
      <c r="MNY62" s="2"/>
      <c r="MOA62" s="2"/>
      <c r="MOC62" s="2"/>
      <c r="MOE62" s="2"/>
      <c r="MOG62" s="2"/>
      <c r="MOI62" s="2"/>
      <c r="MOK62" s="2"/>
      <c r="MOM62" s="2"/>
      <c r="MOO62" s="2"/>
      <c r="MOQ62" s="2"/>
      <c r="MOS62" s="2"/>
      <c r="MOU62" s="2"/>
      <c r="MOW62" s="2"/>
      <c r="MOY62" s="2"/>
      <c r="MPA62" s="2"/>
      <c r="MPC62" s="2"/>
      <c r="MPE62" s="2"/>
      <c r="MPG62" s="2"/>
      <c r="MPI62" s="2"/>
      <c r="MPK62" s="2"/>
      <c r="MPM62" s="2"/>
      <c r="MPO62" s="2"/>
      <c r="MPQ62" s="2"/>
      <c r="MPS62" s="2"/>
      <c r="MPU62" s="2"/>
      <c r="MPW62" s="2"/>
      <c r="MPY62" s="2"/>
      <c r="MQA62" s="2"/>
      <c r="MQC62" s="2"/>
      <c r="MQE62" s="2"/>
      <c r="MQG62" s="2"/>
      <c r="MQI62" s="2"/>
      <c r="MQK62" s="2"/>
      <c r="MQM62" s="2"/>
      <c r="MQO62" s="2"/>
      <c r="MQQ62" s="2"/>
      <c r="MQS62" s="2"/>
      <c r="MQU62" s="2"/>
      <c r="MQW62" s="2"/>
      <c r="MQY62" s="2"/>
      <c r="MRA62" s="2"/>
      <c r="MRC62" s="2"/>
      <c r="MRE62" s="2"/>
      <c r="MRG62" s="2"/>
      <c r="MRI62" s="2"/>
      <c r="MRK62" s="2"/>
      <c r="MRM62" s="2"/>
      <c r="MRO62" s="2"/>
      <c r="MRQ62" s="2"/>
      <c r="MRS62" s="2"/>
      <c r="MRU62" s="2"/>
      <c r="MRW62" s="2"/>
      <c r="MRY62" s="2"/>
      <c r="MSA62" s="2"/>
      <c r="MSC62" s="2"/>
      <c r="MSE62" s="2"/>
      <c r="MSG62" s="2"/>
      <c r="MSI62" s="2"/>
      <c r="MSK62" s="2"/>
      <c r="MSM62" s="2"/>
      <c r="MSO62" s="2"/>
      <c r="MSQ62" s="2"/>
      <c r="MSS62" s="2"/>
      <c r="MSU62" s="2"/>
      <c r="MSW62" s="2"/>
      <c r="MSY62" s="2"/>
      <c r="MTA62" s="2"/>
      <c r="MTC62" s="2"/>
      <c r="MTE62" s="2"/>
      <c r="MTG62" s="2"/>
      <c r="MTI62" s="2"/>
      <c r="MTK62" s="2"/>
      <c r="MTM62" s="2"/>
      <c r="MTO62" s="2"/>
      <c r="MTQ62" s="2"/>
      <c r="MTS62" s="2"/>
      <c r="MTU62" s="2"/>
      <c r="MTW62" s="2"/>
      <c r="MTY62" s="2"/>
      <c r="MUA62" s="2"/>
      <c r="MUC62" s="2"/>
      <c r="MUE62" s="2"/>
      <c r="MUG62" s="2"/>
      <c r="MUI62" s="2"/>
      <c r="MUK62" s="2"/>
      <c r="MUM62" s="2"/>
      <c r="MUO62" s="2"/>
      <c r="MUQ62" s="2"/>
      <c r="MUS62" s="2"/>
      <c r="MUU62" s="2"/>
      <c r="MUW62" s="2"/>
      <c r="MUY62" s="2"/>
      <c r="MVA62" s="2"/>
      <c r="MVC62" s="2"/>
      <c r="MVE62" s="2"/>
      <c r="MVG62" s="2"/>
      <c r="MVI62" s="2"/>
      <c r="MVK62" s="2"/>
      <c r="MVM62" s="2"/>
      <c r="MVO62" s="2"/>
      <c r="MVQ62" s="2"/>
      <c r="MVS62" s="2"/>
      <c r="MVU62" s="2"/>
      <c r="MVW62" s="2"/>
      <c r="MVY62" s="2"/>
      <c r="MWA62" s="2"/>
      <c r="MWC62" s="2"/>
      <c r="MWE62" s="2"/>
      <c r="MWG62" s="2"/>
      <c r="MWI62" s="2"/>
      <c r="MWK62" s="2"/>
      <c r="MWM62" s="2"/>
      <c r="MWO62" s="2"/>
      <c r="MWQ62" s="2"/>
      <c r="MWS62" s="2"/>
      <c r="MWU62" s="2"/>
      <c r="MWW62" s="2"/>
      <c r="MWY62" s="2"/>
      <c r="MXA62" s="2"/>
      <c r="MXC62" s="2"/>
      <c r="MXE62" s="2"/>
      <c r="MXG62" s="2"/>
      <c r="MXI62" s="2"/>
      <c r="MXK62" s="2"/>
      <c r="MXM62" s="2"/>
      <c r="MXO62" s="2"/>
      <c r="MXQ62" s="2"/>
      <c r="MXS62" s="2"/>
      <c r="MXU62" s="2"/>
      <c r="MXW62" s="2"/>
      <c r="MXY62" s="2"/>
      <c r="MYA62" s="2"/>
      <c r="MYC62" s="2"/>
      <c r="MYE62" s="2"/>
      <c r="MYG62" s="2"/>
      <c r="MYI62" s="2"/>
      <c r="MYK62" s="2"/>
      <c r="MYM62" s="2"/>
      <c r="MYO62" s="2"/>
      <c r="MYQ62" s="2"/>
      <c r="MYS62" s="2"/>
      <c r="MYU62" s="2"/>
      <c r="MYW62" s="2"/>
      <c r="MYY62" s="2"/>
      <c r="MZA62" s="2"/>
      <c r="MZC62" s="2"/>
      <c r="MZE62" s="2"/>
      <c r="MZG62" s="2"/>
      <c r="MZI62" s="2"/>
      <c r="MZK62" s="2"/>
      <c r="MZM62" s="2"/>
      <c r="MZO62" s="2"/>
      <c r="MZQ62" s="2"/>
      <c r="MZS62" s="2"/>
      <c r="MZU62" s="2"/>
      <c r="MZW62" s="2"/>
      <c r="MZY62" s="2"/>
      <c r="NAA62" s="2"/>
      <c r="NAC62" s="2"/>
      <c r="NAE62" s="2"/>
      <c r="NAG62" s="2"/>
      <c r="NAI62" s="2"/>
      <c r="NAK62" s="2"/>
      <c r="NAM62" s="2"/>
      <c r="NAO62" s="2"/>
      <c r="NAQ62" s="2"/>
      <c r="NAS62" s="2"/>
      <c r="NAU62" s="2"/>
      <c r="NAW62" s="2"/>
      <c r="NAY62" s="2"/>
      <c r="NBA62" s="2"/>
      <c r="NBC62" s="2"/>
      <c r="NBE62" s="2"/>
      <c r="NBG62" s="2"/>
      <c r="NBI62" s="2"/>
      <c r="NBK62" s="2"/>
      <c r="NBM62" s="2"/>
      <c r="NBO62" s="2"/>
      <c r="NBQ62" s="2"/>
      <c r="NBS62" s="2"/>
      <c r="NBU62" s="2"/>
      <c r="NBW62" s="2"/>
      <c r="NBY62" s="2"/>
      <c r="NCA62" s="2"/>
      <c r="NCC62" s="2"/>
      <c r="NCE62" s="2"/>
      <c r="NCG62" s="2"/>
      <c r="NCI62" s="2"/>
      <c r="NCK62" s="2"/>
      <c r="NCM62" s="2"/>
      <c r="NCO62" s="2"/>
      <c r="NCQ62" s="2"/>
      <c r="NCS62" s="2"/>
      <c r="NCU62" s="2"/>
      <c r="NCW62" s="2"/>
      <c r="NCY62" s="2"/>
      <c r="NDA62" s="2"/>
      <c r="NDC62" s="2"/>
      <c r="NDE62" s="2"/>
      <c r="NDG62" s="2"/>
      <c r="NDI62" s="2"/>
      <c r="NDK62" s="2"/>
      <c r="NDM62" s="2"/>
      <c r="NDO62" s="2"/>
      <c r="NDQ62" s="2"/>
      <c r="NDS62" s="2"/>
      <c r="NDU62" s="2"/>
      <c r="NDW62" s="2"/>
      <c r="NDY62" s="2"/>
      <c r="NEA62" s="2"/>
      <c r="NEC62" s="2"/>
      <c r="NEE62" s="2"/>
      <c r="NEG62" s="2"/>
      <c r="NEI62" s="2"/>
      <c r="NEK62" s="2"/>
      <c r="NEM62" s="2"/>
      <c r="NEO62" s="2"/>
      <c r="NEQ62" s="2"/>
      <c r="NES62" s="2"/>
      <c r="NEU62" s="2"/>
      <c r="NEW62" s="2"/>
      <c r="NEY62" s="2"/>
      <c r="NFA62" s="2"/>
      <c r="NFC62" s="2"/>
      <c r="NFE62" s="2"/>
      <c r="NFG62" s="2"/>
      <c r="NFI62" s="2"/>
      <c r="NFK62" s="2"/>
      <c r="NFM62" s="2"/>
      <c r="NFO62" s="2"/>
      <c r="NFQ62" s="2"/>
      <c r="NFS62" s="2"/>
      <c r="NFU62" s="2"/>
      <c r="NFW62" s="2"/>
      <c r="NFY62" s="2"/>
      <c r="NGA62" s="2"/>
      <c r="NGC62" s="2"/>
      <c r="NGE62" s="2"/>
      <c r="NGG62" s="2"/>
      <c r="NGI62" s="2"/>
      <c r="NGK62" s="2"/>
      <c r="NGM62" s="2"/>
      <c r="NGO62" s="2"/>
      <c r="NGQ62" s="2"/>
      <c r="NGS62" s="2"/>
      <c r="NGU62" s="2"/>
      <c r="NGW62" s="2"/>
      <c r="NGY62" s="2"/>
      <c r="NHA62" s="2"/>
      <c r="NHC62" s="2"/>
      <c r="NHE62" s="2"/>
      <c r="NHG62" s="2"/>
      <c r="NHI62" s="2"/>
      <c r="NHK62" s="2"/>
      <c r="NHM62" s="2"/>
      <c r="NHO62" s="2"/>
      <c r="NHQ62" s="2"/>
      <c r="NHS62" s="2"/>
      <c r="NHU62" s="2"/>
      <c r="NHW62" s="2"/>
      <c r="NHY62" s="2"/>
      <c r="NIA62" s="2"/>
      <c r="NIC62" s="2"/>
      <c r="NIE62" s="2"/>
      <c r="NIG62" s="2"/>
      <c r="NII62" s="2"/>
      <c r="NIK62" s="2"/>
      <c r="NIM62" s="2"/>
      <c r="NIO62" s="2"/>
      <c r="NIQ62" s="2"/>
      <c r="NIS62" s="2"/>
      <c r="NIU62" s="2"/>
      <c r="NIW62" s="2"/>
      <c r="NIY62" s="2"/>
      <c r="NJA62" s="2"/>
      <c r="NJC62" s="2"/>
      <c r="NJE62" s="2"/>
      <c r="NJG62" s="2"/>
      <c r="NJI62" s="2"/>
      <c r="NJK62" s="2"/>
      <c r="NJM62" s="2"/>
      <c r="NJO62" s="2"/>
      <c r="NJQ62" s="2"/>
      <c r="NJS62" s="2"/>
      <c r="NJU62" s="2"/>
      <c r="NJW62" s="2"/>
      <c r="NJY62" s="2"/>
      <c r="NKA62" s="2"/>
      <c r="NKC62" s="2"/>
      <c r="NKE62" s="2"/>
      <c r="NKG62" s="2"/>
      <c r="NKI62" s="2"/>
      <c r="NKK62" s="2"/>
      <c r="NKM62" s="2"/>
      <c r="NKO62" s="2"/>
      <c r="NKQ62" s="2"/>
      <c r="NKS62" s="2"/>
      <c r="NKU62" s="2"/>
      <c r="NKW62" s="2"/>
      <c r="NKY62" s="2"/>
      <c r="NLA62" s="2"/>
      <c r="NLC62" s="2"/>
      <c r="NLE62" s="2"/>
      <c r="NLG62" s="2"/>
      <c r="NLI62" s="2"/>
      <c r="NLK62" s="2"/>
      <c r="NLM62" s="2"/>
      <c r="NLO62" s="2"/>
      <c r="NLQ62" s="2"/>
      <c r="NLS62" s="2"/>
      <c r="NLU62" s="2"/>
      <c r="NLW62" s="2"/>
      <c r="NLY62" s="2"/>
      <c r="NMA62" s="2"/>
      <c r="NMC62" s="2"/>
      <c r="NME62" s="2"/>
      <c r="NMG62" s="2"/>
      <c r="NMI62" s="2"/>
      <c r="NMK62" s="2"/>
      <c r="NMM62" s="2"/>
      <c r="NMO62" s="2"/>
      <c r="NMQ62" s="2"/>
      <c r="NMS62" s="2"/>
      <c r="NMU62" s="2"/>
      <c r="NMW62" s="2"/>
      <c r="NMY62" s="2"/>
      <c r="NNA62" s="2"/>
      <c r="NNC62" s="2"/>
      <c r="NNE62" s="2"/>
      <c r="NNG62" s="2"/>
      <c r="NNI62" s="2"/>
      <c r="NNK62" s="2"/>
      <c r="NNM62" s="2"/>
      <c r="NNO62" s="2"/>
      <c r="NNQ62" s="2"/>
      <c r="NNS62" s="2"/>
      <c r="NNU62" s="2"/>
      <c r="NNW62" s="2"/>
      <c r="NNY62" s="2"/>
      <c r="NOA62" s="2"/>
      <c r="NOC62" s="2"/>
      <c r="NOE62" s="2"/>
      <c r="NOG62" s="2"/>
      <c r="NOI62" s="2"/>
      <c r="NOK62" s="2"/>
      <c r="NOM62" s="2"/>
      <c r="NOO62" s="2"/>
      <c r="NOQ62" s="2"/>
      <c r="NOS62" s="2"/>
      <c r="NOU62" s="2"/>
      <c r="NOW62" s="2"/>
      <c r="NOY62" s="2"/>
      <c r="NPA62" s="2"/>
      <c r="NPC62" s="2"/>
      <c r="NPE62" s="2"/>
      <c r="NPG62" s="2"/>
      <c r="NPI62" s="2"/>
      <c r="NPK62" s="2"/>
      <c r="NPM62" s="2"/>
      <c r="NPO62" s="2"/>
      <c r="NPQ62" s="2"/>
      <c r="NPS62" s="2"/>
      <c r="NPU62" s="2"/>
      <c r="NPW62" s="2"/>
      <c r="NPY62" s="2"/>
      <c r="NQA62" s="2"/>
      <c r="NQC62" s="2"/>
      <c r="NQE62" s="2"/>
      <c r="NQG62" s="2"/>
      <c r="NQI62" s="2"/>
      <c r="NQK62" s="2"/>
      <c r="NQM62" s="2"/>
      <c r="NQO62" s="2"/>
      <c r="NQQ62" s="2"/>
      <c r="NQS62" s="2"/>
      <c r="NQU62" s="2"/>
      <c r="NQW62" s="2"/>
      <c r="NQY62" s="2"/>
      <c r="NRA62" s="2"/>
      <c r="NRC62" s="2"/>
      <c r="NRE62" s="2"/>
      <c r="NRG62" s="2"/>
      <c r="NRI62" s="2"/>
      <c r="NRK62" s="2"/>
      <c r="NRM62" s="2"/>
      <c r="NRO62" s="2"/>
      <c r="NRQ62" s="2"/>
      <c r="NRS62" s="2"/>
      <c r="NRU62" s="2"/>
      <c r="NRW62" s="2"/>
      <c r="NRY62" s="2"/>
      <c r="NSA62" s="2"/>
      <c r="NSC62" s="2"/>
      <c r="NSE62" s="2"/>
      <c r="NSG62" s="2"/>
      <c r="NSI62" s="2"/>
      <c r="NSK62" s="2"/>
      <c r="NSM62" s="2"/>
      <c r="NSO62" s="2"/>
      <c r="NSQ62" s="2"/>
      <c r="NSS62" s="2"/>
      <c r="NSU62" s="2"/>
      <c r="NSW62" s="2"/>
      <c r="NSY62" s="2"/>
      <c r="NTA62" s="2"/>
      <c r="NTC62" s="2"/>
      <c r="NTE62" s="2"/>
      <c r="NTG62" s="2"/>
      <c r="NTI62" s="2"/>
      <c r="NTK62" s="2"/>
      <c r="NTM62" s="2"/>
      <c r="NTO62" s="2"/>
      <c r="NTQ62" s="2"/>
      <c r="NTS62" s="2"/>
      <c r="NTU62" s="2"/>
      <c r="NTW62" s="2"/>
      <c r="NTY62" s="2"/>
      <c r="NUA62" s="2"/>
      <c r="NUC62" s="2"/>
      <c r="NUE62" s="2"/>
      <c r="NUG62" s="2"/>
      <c r="NUI62" s="2"/>
      <c r="NUK62" s="2"/>
      <c r="NUM62" s="2"/>
      <c r="NUO62" s="2"/>
      <c r="NUQ62" s="2"/>
      <c r="NUS62" s="2"/>
      <c r="NUU62" s="2"/>
      <c r="NUW62" s="2"/>
      <c r="NUY62" s="2"/>
      <c r="NVA62" s="2"/>
      <c r="NVC62" s="2"/>
      <c r="NVE62" s="2"/>
      <c r="NVG62" s="2"/>
      <c r="NVI62" s="2"/>
      <c r="NVK62" s="2"/>
      <c r="NVM62" s="2"/>
      <c r="NVO62" s="2"/>
      <c r="NVQ62" s="2"/>
      <c r="NVS62" s="2"/>
      <c r="NVU62" s="2"/>
      <c r="NVW62" s="2"/>
      <c r="NVY62" s="2"/>
      <c r="NWA62" s="2"/>
      <c r="NWC62" s="2"/>
      <c r="NWE62" s="2"/>
      <c r="NWG62" s="2"/>
      <c r="NWI62" s="2"/>
      <c r="NWK62" s="2"/>
      <c r="NWM62" s="2"/>
      <c r="NWO62" s="2"/>
      <c r="NWQ62" s="2"/>
      <c r="NWS62" s="2"/>
      <c r="NWU62" s="2"/>
      <c r="NWW62" s="2"/>
      <c r="NWY62" s="2"/>
      <c r="NXA62" s="2"/>
      <c r="NXC62" s="2"/>
      <c r="NXE62" s="2"/>
      <c r="NXG62" s="2"/>
      <c r="NXI62" s="2"/>
      <c r="NXK62" s="2"/>
      <c r="NXM62" s="2"/>
      <c r="NXO62" s="2"/>
      <c r="NXQ62" s="2"/>
      <c r="NXS62" s="2"/>
      <c r="NXU62" s="2"/>
      <c r="NXW62" s="2"/>
      <c r="NXY62" s="2"/>
      <c r="NYA62" s="2"/>
      <c r="NYC62" s="2"/>
      <c r="NYE62" s="2"/>
      <c r="NYG62" s="2"/>
      <c r="NYI62" s="2"/>
      <c r="NYK62" s="2"/>
      <c r="NYM62" s="2"/>
      <c r="NYO62" s="2"/>
      <c r="NYQ62" s="2"/>
      <c r="NYS62" s="2"/>
      <c r="NYU62" s="2"/>
      <c r="NYW62" s="2"/>
      <c r="NYY62" s="2"/>
      <c r="NZA62" s="2"/>
      <c r="NZC62" s="2"/>
      <c r="NZE62" s="2"/>
      <c r="NZG62" s="2"/>
      <c r="NZI62" s="2"/>
      <c r="NZK62" s="2"/>
      <c r="NZM62" s="2"/>
      <c r="NZO62" s="2"/>
      <c r="NZQ62" s="2"/>
      <c r="NZS62" s="2"/>
      <c r="NZU62" s="2"/>
      <c r="NZW62" s="2"/>
      <c r="NZY62" s="2"/>
      <c r="OAA62" s="2"/>
      <c r="OAC62" s="2"/>
      <c r="OAE62" s="2"/>
      <c r="OAG62" s="2"/>
      <c r="OAI62" s="2"/>
      <c r="OAK62" s="2"/>
      <c r="OAM62" s="2"/>
      <c r="OAO62" s="2"/>
      <c r="OAQ62" s="2"/>
      <c r="OAS62" s="2"/>
      <c r="OAU62" s="2"/>
      <c r="OAW62" s="2"/>
      <c r="OAY62" s="2"/>
      <c r="OBA62" s="2"/>
      <c r="OBC62" s="2"/>
      <c r="OBE62" s="2"/>
      <c r="OBG62" s="2"/>
      <c r="OBI62" s="2"/>
      <c r="OBK62" s="2"/>
      <c r="OBM62" s="2"/>
      <c r="OBO62" s="2"/>
      <c r="OBQ62" s="2"/>
      <c r="OBS62" s="2"/>
      <c r="OBU62" s="2"/>
      <c r="OBW62" s="2"/>
      <c r="OBY62" s="2"/>
      <c r="OCA62" s="2"/>
      <c r="OCC62" s="2"/>
      <c r="OCE62" s="2"/>
      <c r="OCG62" s="2"/>
      <c r="OCI62" s="2"/>
      <c r="OCK62" s="2"/>
      <c r="OCM62" s="2"/>
      <c r="OCO62" s="2"/>
      <c r="OCQ62" s="2"/>
      <c r="OCS62" s="2"/>
      <c r="OCU62" s="2"/>
      <c r="OCW62" s="2"/>
      <c r="OCY62" s="2"/>
      <c r="ODA62" s="2"/>
      <c r="ODC62" s="2"/>
      <c r="ODE62" s="2"/>
      <c r="ODG62" s="2"/>
      <c r="ODI62" s="2"/>
      <c r="ODK62" s="2"/>
      <c r="ODM62" s="2"/>
      <c r="ODO62" s="2"/>
      <c r="ODQ62" s="2"/>
      <c r="ODS62" s="2"/>
      <c r="ODU62" s="2"/>
      <c r="ODW62" s="2"/>
      <c r="ODY62" s="2"/>
      <c r="OEA62" s="2"/>
      <c r="OEC62" s="2"/>
      <c r="OEE62" s="2"/>
      <c r="OEG62" s="2"/>
      <c r="OEI62" s="2"/>
      <c r="OEK62" s="2"/>
      <c r="OEM62" s="2"/>
      <c r="OEO62" s="2"/>
      <c r="OEQ62" s="2"/>
      <c r="OES62" s="2"/>
      <c r="OEU62" s="2"/>
      <c r="OEW62" s="2"/>
      <c r="OEY62" s="2"/>
      <c r="OFA62" s="2"/>
      <c r="OFC62" s="2"/>
      <c r="OFE62" s="2"/>
      <c r="OFG62" s="2"/>
      <c r="OFI62" s="2"/>
      <c r="OFK62" s="2"/>
      <c r="OFM62" s="2"/>
      <c r="OFO62" s="2"/>
      <c r="OFQ62" s="2"/>
      <c r="OFS62" s="2"/>
      <c r="OFU62" s="2"/>
      <c r="OFW62" s="2"/>
      <c r="OFY62" s="2"/>
      <c r="OGA62" s="2"/>
      <c r="OGC62" s="2"/>
      <c r="OGE62" s="2"/>
      <c r="OGG62" s="2"/>
      <c r="OGI62" s="2"/>
      <c r="OGK62" s="2"/>
      <c r="OGM62" s="2"/>
      <c r="OGO62" s="2"/>
      <c r="OGQ62" s="2"/>
      <c r="OGS62" s="2"/>
      <c r="OGU62" s="2"/>
      <c r="OGW62" s="2"/>
      <c r="OGY62" s="2"/>
      <c r="OHA62" s="2"/>
      <c r="OHC62" s="2"/>
      <c r="OHE62" s="2"/>
      <c r="OHG62" s="2"/>
      <c r="OHI62" s="2"/>
      <c r="OHK62" s="2"/>
      <c r="OHM62" s="2"/>
      <c r="OHO62" s="2"/>
      <c r="OHQ62" s="2"/>
      <c r="OHS62" s="2"/>
      <c r="OHU62" s="2"/>
      <c r="OHW62" s="2"/>
      <c r="OHY62" s="2"/>
      <c r="OIA62" s="2"/>
      <c r="OIC62" s="2"/>
      <c r="OIE62" s="2"/>
      <c r="OIG62" s="2"/>
      <c r="OII62" s="2"/>
      <c r="OIK62" s="2"/>
      <c r="OIM62" s="2"/>
      <c r="OIO62" s="2"/>
      <c r="OIQ62" s="2"/>
      <c r="OIS62" s="2"/>
      <c r="OIU62" s="2"/>
      <c r="OIW62" s="2"/>
      <c r="OIY62" s="2"/>
      <c r="OJA62" s="2"/>
      <c r="OJC62" s="2"/>
      <c r="OJE62" s="2"/>
      <c r="OJG62" s="2"/>
      <c r="OJI62" s="2"/>
      <c r="OJK62" s="2"/>
      <c r="OJM62" s="2"/>
      <c r="OJO62" s="2"/>
      <c r="OJQ62" s="2"/>
      <c r="OJS62" s="2"/>
      <c r="OJU62" s="2"/>
      <c r="OJW62" s="2"/>
      <c r="OJY62" s="2"/>
      <c r="OKA62" s="2"/>
      <c r="OKC62" s="2"/>
      <c r="OKE62" s="2"/>
      <c r="OKG62" s="2"/>
      <c r="OKI62" s="2"/>
      <c r="OKK62" s="2"/>
      <c r="OKM62" s="2"/>
      <c r="OKO62" s="2"/>
      <c r="OKQ62" s="2"/>
      <c r="OKS62" s="2"/>
      <c r="OKU62" s="2"/>
      <c r="OKW62" s="2"/>
      <c r="OKY62" s="2"/>
      <c r="OLA62" s="2"/>
      <c r="OLC62" s="2"/>
      <c r="OLE62" s="2"/>
      <c r="OLG62" s="2"/>
      <c r="OLI62" s="2"/>
      <c r="OLK62" s="2"/>
      <c r="OLM62" s="2"/>
      <c r="OLO62" s="2"/>
      <c r="OLQ62" s="2"/>
      <c r="OLS62" s="2"/>
      <c r="OLU62" s="2"/>
      <c r="OLW62" s="2"/>
      <c r="OLY62" s="2"/>
      <c r="OMA62" s="2"/>
      <c r="OMC62" s="2"/>
      <c r="OME62" s="2"/>
      <c r="OMG62" s="2"/>
      <c r="OMI62" s="2"/>
      <c r="OMK62" s="2"/>
      <c r="OMM62" s="2"/>
      <c r="OMO62" s="2"/>
      <c r="OMQ62" s="2"/>
      <c r="OMS62" s="2"/>
      <c r="OMU62" s="2"/>
      <c r="OMW62" s="2"/>
      <c r="OMY62" s="2"/>
      <c r="ONA62" s="2"/>
      <c r="ONC62" s="2"/>
      <c r="ONE62" s="2"/>
      <c r="ONG62" s="2"/>
      <c r="ONI62" s="2"/>
      <c r="ONK62" s="2"/>
      <c r="ONM62" s="2"/>
      <c r="ONO62" s="2"/>
      <c r="ONQ62" s="2"/>
      <c r="ONS62" s="2"/>
      <c r="ONU62" s="2"/>
      <c r="ONW62" s="2"/>
      <c r="ONY62" s="2"/>
      <c r="OOA62" s="2"/>
      <c r="OOC62" s="2"/>
      <c r="OOE62" s="2"/>
      <c r="OOG62" s="2"/>
      <c r="OOI62" s="2"/>
      <c r="OOK62" s="2"/>
      <c r="OOM62" s="2"/>
      <c r="OOO62" s="2"/>
      <c r="OOQ62" s="2"/>
      <c r="OOS62" s="2"/>
      <c r="OOU62" s="2"/>
      <c r="OOW62" s="2"/>
      <c r="OOY62" s="2"/>
      <c r="OPA62" s="2"/>
      <c r="OPC62" s="2"/>
      <c r="OPE62" s="2"/>
      <c r="OPG62" s="2"/>
      <c r="OPI62" s="2"/>
      <c r="OPK62" s="2"/>
      <c r="OPM62" s="2"/>
      <c r="OPO62" s="2"/>
      <c r="OPQ62" s="2"/>
      <c r="OPS62" s="2"/>
      <c r="OPU62" s="2"/>
      <c r="OPW62" s="2"/>
      <c r="OPY62" s="2"/>
      <c r="OQA62" s="2"/>
      <c r="OQC62" s="2"/>
      <c r="OQE62" s="2"/>
      <c r="OQG62" s="2"/>
      <c r="OQI62" s="2"/>
      <c r="OQK62" s="2"/>
      <c r="OQM62" s="2"/>
      <c r="OQO62" s="2"/>
      <c r="OQQ62" s="2"/>
      <c r="OQS62" s="2"/>
      <c r="OQU62" s="2"/>
      <c r="OQW62" s="2"/>
      <c r="OQY62" s="2"/>
      <c r="ORA62" s="2"/>
      <c r="ORC62" s="2"/>
      <c r="ORE62" s="2"/>
      <c r="ORG62" s="2"/>
      <c r="ORI62" s="2"/>
      <c r="ORK62" s="2"/>
      <c r="ORM62" s="2"/>
      <c r="ORO62" s="2"/>
      <c r="ORQ62" s="2"/>
      <c r="ORS62" s="2"/>
      <c r="ORU62" s="2"/>
      <c r="ORW62" s="2"/>
      <c r="ORY62" s="2"/>
      <c r="OSA62" s="2"/>
      <c r="OSC62" s="2"/>
      <c r="OSE62" s="2"/>
      <c r="OSG62" s="2"/>
      <c r="OSI62" s="2"/>
      <c r="OSK62" s="2"/>
      <c r="OSM62" s="2"/>
      <c r="OSO62" s="2"/>
      <c r="OSQ62" s="2"/>
      <c r="OSS62" s="2"/>
      <c r="OSU62" s="2"/>
      <c r="OSW62" s="2"/>
      <c r="OSY62" s="2"/>
      <c r="OTA62" s="2"/>
      <c r="OTC62" s="2"/>
      <c r="OTE62" s="2"/>
      <c r="OTG62" s="2"/>
      <c r="OTI62" s="2"/>
      <c r="OTK62" s="2"/>
      <c r="OTM62" s="2"/>
      <c r="OTO62" s="2"/>
      <c r="OTQ62" s="2"/>
      <c r="OTS62" s="2"/>
      <c r="OTU62" s="2"/>
      <c r="OTW62" s="2"/>
      <c r="OTY62" s="2"/>
      <c r="OUA62" s="2"/>
      <c r="OUC62" s="2"/>
      <c r="OUE62" s="2"/>
      <c r="OUG62" s="2"/>
      <c r="OUI62" s="2"/>
      <c r="OUK62" s="2"/>
      <c r="OUM62" s="2"/>
      <c r="OUO62" s="2"/>
      <c r="OUQ62" s="2"/>
      <c r="OUS62" s="2"/>
      <c r="OUU62" s="2"/>
      <c r="OUW62" s="2"/>
      <c r="OUY62" s="2"/>
      <c r="OVA62" s="2"/>
      <c r="OVC62" s="2"/>
      <c r="OVE62" s="2"/>
      <c r="OVG62" s="2"/>
      <c r="OVI62" s="2"/>
      <c r="OVK62" s="2"/>
      <c r="OVM62" s="2"/>
      <c r="OVO62" s="2"/>
      <c r="OVQ62" s="2"/>
      <c r="OVS62" s="2"/>
      <c r="OVU62" s="2"/>
      <c r="OVW62" s="2"/>
      <c r="OVY62" s="2"/>
      <c r="OWA62" s="2"/>
      <c r="OWC62" s="2"/>
      <c r="OWE62" s="2"/>
      <c r="OWG62" s="2"/>
      <c r="OWI62" s="2"/>
      <c r="OWK62" s="2"/>
      <c r="OWM62" s="2"/>
      <c r="OWO62" s="2"/>
      <c r="OWQ62" s="2"/>
      <c r="OWS62" s="2"/>
      <c r="OWU62" s="2"/>
      <c r="OWW62" s="2"/>
      <c r="OWY62" s="2"/>
      <c r="OXA62" s="2"/>
      <c r="OXC62" s="2"/>
      <c r="OXE62" s="2"/>
      <c r="OXG62" s="2"/>
      <c r="OXI62" s="2"/>
      <c r="OXK62" s="2"/>
      <c r="OXM62" s="2"/>
      <c r="OXO62" s="2"/>
      <c r="OXQ62" s="2"/>
      <c r="OXS62" s="2"/>
      <c r="OXU62" s="2"/>
      <c r="OXW62" s="2"/>
      <c r="OXY62" s="2"/>
      <c r="OYA62" s="2"/>
      <c r="OYC62" s="2"/>
      <c r="OYE62" s="2"/>
      <c r="OYG62" s="2"/>
      <c r="OYI62" s="2"/>
      <c r="OYK62" s="2"/>
      <c r="OYM62" s="2"/>
      <c r="OYO62" s="2"/>
      <c r="OYQ62" s="2"/>
      <c r="OYS62" s="2"/>
      <c r="OYU62" s="2"/>
      <c r="OYW62" s="2"/>
      <c r="OYY62" s="2"/>
      <c r="OZA62" s="2"/>
      <c r="OZC62" s="2"/>
      <c r="OZE62" s="2"/>
      <c r="OZG62" s="2"/>
      <c r="OZI62" s="2"/>
      <c r="OZK62" s="2"/>
      <c r="OZM62" s="2"/>
      <c r="OZO62" s="2"/>
      <c r="OZQ62" s="2"/>
      <c r="OZS62" s="2"/>
      <c r="OZU62" s="2"/>
      <c r="OZW62" s="2"/>
      <c r="OZY62" s="2"/>
      <c r="PAA62" s="2"/>
      <c r="PAC62" s="2"/>
      <c r="PAE62" s="2"/>
      <c r="PAG62" s="2"/>
      <c r="PAI62" s="2"/>
      <c r="PAK62" s="2"/>
      <c r="PAM62" s="2"/>
      <c r="PAO62" s="2"/>
      <c r="PAQ62" s="2"/>
      <c r="PAS62" s="2"/>
      <c r="PAU62" s="2"/>
      <c r="PAW62" s="2"/>
      <c r="PAY62" s="2"/>
      <c r="PBA62" s="2"/>
      <c r="PBC62" s="2"/>
      <c r="PBE62" s="2"/>
      <c r="PBG62" s="2"/>
      <c r="PBI62" s="2"/>
      <c r="PBK62" s="2"/>
      <c r="PBM62" s="2"/>
      <c r="PBO62" s="2"/>
      <c r="PBQ62" s="2"/>
      <c r="PBS62" s="2"/>
      <c r="PBU62" s="2"/>
      <c r="PBW62" s="2"/>
      <c r="PBY62" s="2"/>
      <c r="PCA62" s="2"/>
      <c r="PCC62" s="2"/>
      <c r="PCE62" s="2"/>
      <c r="PCG62" s="2"/>
      <c r="PCI62" s="2"/>
      <c r="PCK62" s="2"/>
      <c r="PCM62" s="2"/>
      <c r="PCO62" s="2"/>
      <c r="PCQ62" s="2"/>
      <c r="PCS62" s="2"/>
      <c r="PCU62" s="2"/>
      <c r="PCW62" s="2"/>
      <c r="PCY62" s="2"/>
      <c r="PDA62" s="2"/>
      <c r="PDC62" s="2"/>
      <c r="PDE62" s="2"/>
      <c r="PDG62" s="2"/>
      <c r="PDI62" s="2"/>
      <c r="PDK62" s="2"/>
      <c r="PDM62" s="2"/>
      <c r="PDO62" s="2"/>
      <c r="PDQ62" s="2"/>
      <c r="PDS62" s="2"/>
      <c r="PDU62" s="2"/>
      <c r="PDW62" s="2"/>
      <c r="PDY62" s="2"/>
      <c r="PEA62" s="2"/>
      <c r="PEC62" s="2"/>
      <c r="PEE62" s="2"/>
      <c r="PEG62" s="2"/>
      <c r="PEI62" s="2"/>
      <c r="PEK62" s="2"/>
      <c r="PEM62" s="2"/>
      <c r="PEO62" s="2"/>
      <c r="PEQ62" s="2"/>
      <c r="PES62" s="2"/>
      <c r="PEU62" s="2"/>
      <c r="PEW62" s="2"/>
      <c r="PEY62" s="2"/>
      <c r="PFA62" s="2"/>
      <c r="PFC62" s="2"/>
      <c r="PFE62" s="2"/>
      <c r="PFG62" s="2"/>
      <c r="PFI62" s="2"/>
      <c r="PFK62" s="2"/>
      <c r="PFM62" s="2"/>
      <c r="PFO62" s="2"/>
      <c r="PFQ62" s="2"/>
      <c r="PFS62" s="2"/>
      <c r="PFU62" s="2"/>
      <c r="PFW62" s="2"/>
      <c r="PFY62" s="2"/>
      <c r="PGA62" s="2"/>
      <c r="PGC62" s="2"/>
      <c r="PGE62" s="2"/>
      <c r="PGG62" s="2"/>
      <c r="PGI62" s="2"/>
      <c r="PGK62" s="2"/>
      <c r="PGM62" s="2"/>
      <c r="PGO62" s="2"/>
      <c r="PGQ62" s="2"/>
      <c r="PGS62" s="2"/>
      <c r="PGU62" s="2"/>
      <c r="PGW62" s="2"/>
      <c r="PGY62" s="2"/>
      <c r="PHA62" s="2"/>
      <c r="PHC62" s="2"/>
      <c r="PHE62" s="2"/>
      <c r="PHG62" s="2"/>
      <c r="PHI62" s="2"/>
      <c r="PHK62" s="2"/>
      <c r="PHM62" s="2"/>
      <c r="PHO62" s="2"/>
      <c r="PHQ62" s="2"/>
      <c r="PHS62" s="2"/>
      <c r="PHU62" s="2"/>
      <c r="PHW62" s="2"/>
      <c r="PHY62" s="2"/>
      <c r="PIA62" s="2"/>
      <c r="PIC62" s="2"/>
      <c r="PIE62" s="2"/>
      <c r="PIG62" s="2"/>
      <c r="PII62" s="2"/>
      <c r="PIK62" s="2"/>
      <c r="PIM62" s="2"/>
      <c r="PIO62" s="2"/>
      <c r="PIQ62" s="2"/>
      <c r="PIS62" s="2"/>
      <c r="PIU62" s="2"/>
      <c r="PIW62" s="2"/>
      <c r="PIY62" s="2"/>
      <c r="PJA62" s="2"/>
      <c r="PJC62" s="2"/>
      <c r="PJE62" s="2"/>
      <c r="PJG62" s="2"/>
      <c r="PJI62" s="2"/>
      <c r="PJK62" s="2"/>
      <c r="PJM62" s="2"/>
      <c r="PJO62" s="2"/>
      <c r="PJQ62" s="2"/>
      <c r="PJS62" s="2"/>
      <c r="PJU62" s="2"/>
      <c r="PJW62" s="2"/>
      <c r="PJY62" s="2"/>
      <c r="PKA62" s="2"/>
      <c r="PKC62" s="2"/>
      <c r="PKE62" s="2"/>
      <c r="PKG62" s="2"/>
      <c r="PKI62" s="2"/>
      <c r="PKK62" s="2"/>
      <c r="PKM62" s="2"/>
      <c r="PKO62" s="2"/>
      <c r="PKQ62" s="2"/>
      <c r="PKS62" s="2"/>
      <c r="PKU62" s="2"/>
      <c r="PKW62" s="2"/>
      <c r="PKY62" s="2"/>
      <c r="PLA62" s="2"/>
      <c r="PLC62" s="2"/>
      <c r="PLE62" s="2"/>
      <c r="PLG62" s="2"/>
      <c r="PLI62" s="2"/>
      <c r="PLK62" s="2"/>
      <c r="PLM62" s="2"/>
      <c r="PLO62" s="2"/>
      <c r="PLQ62" s="2"/>
      <c r="PLS62" s="2"/>
      <c r="PLU62" s="2"/>
      <c r="PLW62" s="2"/>
      <c r="PLY62" s="2"/>
      <c r="PMA62" s="2"/>
      <c r="PMC62" s="2"/>
      <c r="PME62" s="2"/>
      <c r="PMG62" s="2"/>
      <c r="PMI62" s="2"/>
      <c r="PMK62" s="2"/>
      <c r="PMM62" s="2"/>
      <c r="PMO62" s="2"/>
      <c r="PMQ62" s="2"/>
      <c r="PMS62" s="2"/>
      <c r="PMU62" s="2"/>
      <c r="PMW62" s="2"/>
      <c r="PMY62" s="2"/>
      <c r="PNA62" s="2"/>
      <c r="PNC62" s="2"/>
      <c r="PNE62" s="2"/>
      <c r="PNG62" s="2"/>
      <c r="PNI62" s="2"/>
      <c r="PNK62" s="2"/>
      <c r="PNM62" s="2"/>
      <c r="PNO62" s="2"/>
      <c r="PNQ62" s="2"/>
      <c r="PNS62" s="2"/>
      <c r="PNU62" s="2"/>
      <c r="PNW62" s="2"/>
      <c r="PNY62" s="2"/>
      <c r="POA62" s="2"/>
      <c r="POC62" s="2"/>
      <c r="POE62" s="2"/>
      <c r="POG62" s="2"/>
      <c r="POI62" s="2"/>
      <c r="POK62" s="2"/>
      <c r="POM62" s="2"/>
      <c r="POO62" s="2"/>
      <c r="POQ62" s="2"/>
      <c r="POS62" s="2"/>
      <c r="POU62" s="2"/>
      <c r="POW62" s="2"/>
      <c r="POY62" s="2"/>
      <c r="PPA62" s="2"/>
      <c r="PPC62" s="2"/>
      <c r="PPE62" s="2"/>
      <c r="PPG62" s="2"/>
      <c r="PPI62" s="2"/>
      <c r="PPK62" s="2"/>
      <c r="PPM62" s="2"/>
      <c r="PPO62" s="2"/>
      <c r="PPQ62" s="2"/>
      <c r="PPS62" s="2"/>
      <c r="PPU62" s="2"/>
      <c r="PPW62" s="2"/>
      <c r="PPY62" s="2"/>
      <c r="PQA62" s="2"/>
      <c r="PQC62" s="2"/>
      <c r="PQE62" s="2"/>
      <c r="PQG62" s="2"/>
      <c r="PQI62" s="2"/>
      <c r="PQK62" s="2"/>
      <c r="PQM62" s="2"/>
      <c r="PQO62" s="2"/>
      <c r="PQQ62" s="2"/>
      <c r="PQS62" s="2"/>
      <c r="PQU62" s="2"/>
      <c r="PQW62" s="2"/>
      <c r="PQY62" s="2"/>
      <c r="PRA62" s="2"/>
      <c r="PRC62" s="2"/>
      <c r="PRE62" s="2"/>
      <c r="PRG62" s="2"/>
      <c r="PRI62" s="2"/>
      <c r="PRK62" s="2"/>
      <c r="PRM62" s="2"/>
      <c r="PRO62" s="2"/>
      <c r="PRQ62" s="2"/>
      <c r="PRS62" s="2"/>
      <c r="PRU62" s="2"/>
      <c r="PRW62" s="2"/>
      <c r="PRY62" s="2"/>
      <c r="PSA62" s="2"/>
      <c r="PSC62" s="2"/>
      <c r="PSE62" s="2"/>
      <c r="PSG62" s="2"/>
      <c r="PSI62" s="2"/>
      <c r="PSK62" s="2"/>
      <c r="PSM62" s="2"/>
      <c r="PSO62" s="2"/>
      <c r="PSQ62" s="2"/>
      <c r="PSS62" s="2"/>
      <c r="PSU62" s="2"/>
      <c r="PSW62" s="2"/>
      <c r="PSY62" s="2"/>
      <c r="PTA62" s="2"/>
      <c r="PTC62" s="2"/>
      <c r="PTE62" s="2"/>
      <c r="PTG62" s="2"/>
      <c r="PTI62" s="2"/>
      <c r="PTK62" s="2"/>
      <c r="PTM62" s="2"/>
      <c r="PTO62" s="2"/>
      <c r="PTQ62" s="2"/>
      <c r="PTS62" s="2"/>
      <c r="PTU62" s="2"/>
      <c r="PTW62" s="2"/>
      <c r="PTY62" s="2"/>
      <c r="PUA62" s="2"/>
      <c r="PUC62" s="2"/>
      <c r="PUE62" s="2"/>
      <c r="PUG62" s="2"/>
      <c r="PUI62" s="2"/>
      <c r="PUK62" s="2"/>
      <c r="PUM62" s="2"/>
      <c r="PUO62" s="2"/>
      <c r="PUQ62" s="2"/>
      <c r="PUS62" s="2"/>
      <c r="PUU62" s="2"/>
      <c r="PUW62" s="2"/>
      <c r="PUY62" s="2"/>
      <c r="PVA62" s="2"/>
      <c r="PVC62" s="2"/>
      <c r="PVE62" s="2"/>
      <c r="PVG62" s="2"/>
      <c r="PVI62" s="2"/>
      <c r="PVK62" s="2"/>
      <c r="PVM62" s="2"/>
      <c r="PVO62" s="2"/>
      <c r="PVQ62" s="2"/>
      <c r="PVS62" s="2"/>
      <c r="PVU62" s="2"/>
      <c r="PVW62" s="2"/>
      <c r="PVY62" s="2"/>
      <c r="PWA62" s="2"/>
      <c r="PWC62" s="2"/>
      <c r="PWE62" s="2"/>
      <c r="PWG62" s="2"/>
      <c r="PWI62" s="2"/>
      <c r="PWK62" s="2"/>
      <c r="PWM62" s="2"/>
      <c r="PWO62" s="2"/>
      <c r="PWQ62" s="2"/>
      <c r="PWS62" s="2"/>
      <c r="PWU62" s="2"/>
      <c r="PWW62" s="2"/>
      <c r="PWY62" s="2"/>
      <c r="PXA62" s="2"/>
      <c r="PXC62" s="2"/>
      <c r="PXE62" s="2"/>
      <c r="PXG62" s="2"/>
      <c r="PXI62" s="2"/>
      <c r="PXK62" s="2"/>
      <c r="PXM62" s="2"/>
      <c r="PXO62" s="2"/>
      <c r="PXQ62" s="2"/>
      <c r="PXS62" s="2"/>
      <c r="PXU62" s="2"/>
      <c r="PXW62" s="2"/>
      <c r="PXY62" s="2"/>
      <c r="PYA62" s="2"/>
      <c r="PYC62" s="2"/>
      <c r="PYE62" s="2"/>
      <c r="PYG62" s="2"/>
      <c r="PYI62" s="2"/>
      <c r="PYK62" s="2"/>
      <c r="PYM62" s="2"/>
      <c r="PYO62" s="2"/>
      <c r="PYQ62" s="2"/>
      <c r="PYS62" s="2"/>
      <c r="PYU62" s="2"/>
      <c r="PYW62" s="2"/>
      <c r="PYY62" s="2"/>
      <c r="PZA62" s="2"/>
      <c r="PZC62" s="2"/>
      <c r="PZE62" s="2"/>
      <c r="PZG62" s="2"/>
      <c r="PZI62" s="2"/>
      <c r="PZK62" s="2"/>
      <c r="PZM62" s="2"/>
      <c r="PZO62" s="2"/>
      <c r="PZQ62" s="2"/>
      <c r="PZS62" s="2"/>
      <c r="PZU62" s="2"/>
      <c r="PZW62" s="2"/>
      <c r="PZY62" s="2"/>
      <c r="QAA62" s="2"/>
      <c r="QAC62" s="2"/>
      <c r="QAE62" s="2"/>
      <c r="QAG62" s="2"/>
      <c r="QAI62" s="2"/>
      <c r="QAK62" s="2"/>
      <c r="QAM62" s="2"/>
      <c r="QAO62" s="2"/>
      <c r="QAQ62" s="2"/>
      <c r="QAS62" s="2"/>
      <c r="QAU62" s="2"/>
      <c r="QAW62" s="2"/>
      <c r="QAY62" s="2"/>
      <c r="QBA62" s="2"/>
      <c r="QBC62" s="2"/>
      <c r="QBE62" s="2"/>
      <c r="QBG62" s="2"/>
      <c r="QBI62" s="2"/>
      <c r="QBK62" s="2"/>
      <c r="QBM62" s="2"/>
      <c r="QBO62" s="2"/>
      <c r="QBQ62" s="2"/>
      <c r="QBS62" s="2"/>
      <c r="QBU62" s="2"/>
      <c r="QBW62" s="2"/>
      <c r="QBY62" s="2"/>
      <c r="QCA62" s="2"/>
      <c r="QCC62" s="2"/>
      <c r="QCE62" s="2"/>
      <c r="QCG62" s="2"/>
      <c r="QCI62" s="2"/>
      <c r="QCK62" s="2"/>
      <c r="QCM62" s="2"/>
      <c r="QCO62" s="2"/>
      <c r="QCQ62" s="2"/>
      <c r="QCS62" s="2"/>
      <c r="QCU62" s="2"/>
      <c r="QCW62" s="2"/>
      <c r="QCY62" s="2"/>
      <c r="QDA62" s="2"/>
      <c r="QDC62" s="2"/>
      <c r="QDE62" s="2"/>
      <c r="QDG62" s="2"/>
      <c r="QDI62" s="2"/>
      <c r="QDK62" s="2"/>
      <c r="QDM62" s="2"/>
      <c r="QDO62" s="2"/>
      <c r="QDQ62" s="2"/>
      <c r="QDS62" s="2"/>
      <c r="QDU62" s="2"/>
      <c r="QDW62" s="2"/>
      <c r="QDY62" s="2"/>
      <c r="QEA62" s="2"/>
      <c r="QEC62" s="2"/>
      <c r="QEE62" s="2"/>
      <c r="QEG62" s="2"/>
      <c r="QEI62" s="2"/>
      <c r="QEK62" s="2"/>
      <c r="QEM62" s="2"/>
      <c r="QEO62" s="2"/>
      <c r="QEQ62" s="2"/>
      <c r="QES62" s="2"/>
      <c r="QEU62" s="2"/>
      <c r="QEW62" s="2"/>
      <c r="QEY62" s="2"/>
      <c r="QFA62" s="2"/>
      <c r="QFC62" s="2"/>
      <c r="QFE62" s="2"/>
      <c r="QFG62" s="2"/>
      <c r="QFI62" s="2"/>
      <c r="QFK62" s="2"/>
      <c r="QFM62" s="2"/>
      <c r="QFO62" s="2"/>
      <c r="QFQ62" s="2"/>
      <c r="QFS62" s="2"/>
      <c r="QFU62" s="2"/>
      <c r="QFW62" s="2"/>
      <c r="QFY62" s="2"/>
      <c r="QGA62" s="2"/>
      <c r="QGC62" s="2"/>
      <c r="QGE62" s="2"/>
      <c r="QGG62" s="2"/>
      <c r="QGI62" s="2"/>
      <c r="QGK62" s="2"/>
      <c r="QGM62" s="2"/>
      <c r="QGO62" s="2"/>
      <c r="QGQ62" s="2"/>
      <c r="QGS62" s="2"/>
      <c r="QGU62" s="2"/>
      <c r="QGW62" s="2"/>
      <c r="QGY62" s="2"/>
      <c r="QHA62" s="2"/>
      <c r="QHC62" s="2"/>
      <c r="QHE62" s="2"/>
      <c r="QHG62" s="2"/>
      <c r="QHI62" s="2"/>
      <c r="QHK62" s="2"/>
      <c r="QHM62" s="2"/>
      <c r="QHO62" s="2"/>
      <c r="QHQ62" s="2"/>
      <c r="QHS62" s="2"/>
      <c r="QHU62" s="2"/>
      <c r="QHW62" s="2"/>
      <c r="QHY62" s="2"/>
      <c r="QIA62" s="2"/>
      <c r="QIC62" s="2"/>
      <c r="QIE62" s="2"/>
      <c r="QIG62" s="2"/>
      <c r="QII62" s="2"/>
      <c r="QIK62" s="2"/>
      <c r="QIM62" s="2"/>
      <c r="QIO62" s="2"/>
      <c r="QIQ62" s="2"/>
      <c r="QIS62" s="2"/>
      <c r="QIU62" s="2"/>
      <c r="QIW62" s="2"/>
      <c r="QIY62" s="2"/>
      <c r="QJA62" s="2"/>
      <c r="QJC62" s="2"/>
      <c r="QJE62" s="2"/>
      <c r="QJG62" s="2"/>
      <c r="QJI62" s="2"/>
      <c r="QJK62" s="2"/>
      <c r="QJM62" s="2"/>
      <c r="QJO62" s="2"/>
      <c r="QJQ62" s="2"/>
      <c r="QJS62" s="2"/>
      <c r="QJU62" s="2"/>
      <c r="QJW62" s="2"/>
      <c r="QJY62" s="2"/>
      <c r="QKA62" s="2"/>
      <c r="QKC62" s="2"/>
      <c r="QKE62" s="2"/>
      <c r="QKG62" s="2"/>
      <c r="QKI62" s="2"/>
      <c r="QKK62" s="2"/>
      <c r="QKM62" s="2"/>
      <c r="QKO62" s="2"/>
      <c r="QKQ62" s="2"/>
      <c r="QKS62" s="2"/>
      <c r="QKU62" s="2"/>
      <c r="QKW62" s="2"/>
      <c r="QKY62" s="2"/>
      <c r="QLA62" s="2"/>
      <c r="QLC62" s="2"/>
      <c r="QLE62" s="2"/>
      <c r="QLG62" s="2"/>
      <c r="QLI62" s="2"/>
      <c r="QLK62" s="2"/>
      <c r="QLM62" s="2"/>
      <c r="QLO62" s="2"/>
      <c r="QLQ62" s="2"/>
      <c r="QLS62" s="2"/>
      <c r="QLU62" s="2"/>
      <c r="QLW62" s="2"/>
      <c r="QLY62" s="2"/>
      <c r="QMA62" s="2"/>
      <c r="QMC62" s="2"/>
      <c r="QME62" s="2"/>
      <c r="QMG62" s="2"/>
      <c r="QMI62" s="2"/>
      <c r="QMK62" s="2"/>
      <c r="QMM62" s="2"/>
      <c r="QMO62" s="2"/>
      <c r="QMQ62" s="2"/>
      <c r="QMS62" s="2"/>
      <c r="QMU62" s="2"/>
      <c r="QMW62" s="2"/>
      <c r="QMY62" s="2"/>
      <c r="QNA62" s="2"/>
      <c r="QNC62" s="2"/>
      <c r="QNE62" s="2"/>
      <c r="QNG62" s="2"/>
      <c r="QNI62" s="2"/>
      <c r="QNK62" s="2"/>
      <c r="QNM62" s="2"/>
      <c r="QNO62" s="2"/>
      <c r="QNQ62" s="2"/>
      <c r="QNS62" s="2"/>
      <c r="QNU62" s="2"/>
      <c r="QNW62" s="2"/>
      <c r="QNY62" s="2"/>
      <c r="QOA62" s="2"/>
      <c r="QOC62" s="2"/>
      <c r="QOE62" s="2"/>
      <c r="QOG62" s="2"/>
      <c r="QOI62" s="2"/>
      <c r="QOK62" s="2"/>
      <c r="QOM62" s="2"/>
      <c r="QOO62" s="2"/>
      <c r="QOQ62" s="2"/>
      <c r="QOS62" s="2"/>
      <c r="QOU62" s="2"/>
      <c r="QOW62" s="2"/>
      <c r="QOY62" s="2"/>
      <c r="QPA62" s="2"/>
      <c r="QPC62" s="2"/>
      <c r="QPE62" s="2"/>
      <c r="QPG62" s="2"/>
      <c r="QPI62" s="2"/>
      <c r="QPK62" s="2"/>
      <c r="QPM62" s="2"/>
      <c r="QPO62" s="2"/>
      <c r="QPQ62" s="2"/>
      <c r="QPS62" s="2"/>
      <c r="QPU62" s="2"/>
      <c r="QPW62" s="2"/>
      <c r="QPY62" s="2"/>
      <c r="QQA62" s="2"/>
      <c r="QQC62" s="2"/>
      <c r="QQE62" s="2"/>
      <c r="QQG62" s="2"/>
      <c r="QQI62" s="2"/>
      <c r="QQK62" s="2"/>
      <c r="QQM62" s="2"/>
      <c r="QQO62" s="2"/>
      <c r="QQQ62" s="2"/>
      <c r="QQS62" s="2"/>
      <c r="QQU62" s="2"/>
      <c r="QQW62" s="2"/>
      <c r="QQY62" s="2"/>
      <c r="QRA62" s="2"/>
      <c r="QRC62" s="2"/>
      <c r="QRE62" s="2"/>
      <c r="QRG62" s="2"/>
      <c r="QRI62" s="2"/>
      <c r="QRK62" s="2"/>
      <c r="QRM62" s="2"/>
      <c r="QRO62" s="2"/>
      <c r="QRQ62" s="2"/>
      <c r="QRS62" s="2"/>
      <c r="QRU62" s="2"/>
      <c r="QRW62" s="2"/>
      <c r="QRY62" s="2"/>
      <c r="QSA62" s="2"/>
      <c r="QSC62" s="2"/>
      <c r="QSE62" s="2"/>
      <c r="QSG62" s="2"/>
      <c r="QSI62" s="2"/>
      <c r="QSK62" s="2"/>
      <c r="QSM62" s="2"/>
      <c r="QSO62" s="2"/>
      <c r="QSQ62" s="2"/>
      <c r="QSS62" s="2"/>
      <c r="QSU62" s="2"/>
      <c r="QSW62" s="2"/>
      <c r="QSY62" s="2"/>
      <c r="QTA62" s="2"/>
      <c r="QTC62" s="2"/>
      <c r="QTE62" s="2"/>
      <c r="QTG62" s="2"/>
      <c r="QTI62" s="2"/>
      <c r="QTK62" s="2"/>
      <c r="QTM62" s="2"/>
      <c r="QTO62" s="2"/>
      <c r="QTQ62" s="2"/>
      <c r="QTS62" s="2"/>
      <c r="QTU62" s="2"/>
      <c r="QTW62" s="2"/>
      <c r="QTY62" s="2"/>
      <c r="QUA62" s="2"/>
      <c r="QUC62" s="2"/>
      <c r="QUE62" s="2"/>
      <c r="QUG62" s="2"/>
      <c r="QUI62" s="2"/>
      <c r="QUK62" s="2"/>
      <c r="QUM62" s="2"/>
      <c r="QUO62" s="2"/>
      <c r="QUQ62" s="2"/>
      <c r="QUS62" s="2"/>
      <c r="QUU62" s="2"/>
      <c r="QUW62" s="2"/>
      <c r="QUY62" s="2"/>
      <c r="QVA62" s="2"/>
      <c r="QVC62" s="2"/>
      <c r="QVE62" s="2"/>
      <c r="QVG62" s="2"/>
      <c r="QVI62" s="2"/>
      <c r="QVK62" s="2"/>
      <c r="QVM62" s="2"/>
      <c r="QVO62" s="2"/>
      <c r="QVQ62" s="2"/>
      <c r="QVS62" s="2"/>
      <c r="QVU62" s="2"/>
      <c r="QVW62" s="2"/>
      <c r="QVY62" s="2"/>
      <c r="QWA62" s="2"/>
      <c r="QWC62" s="2"/>
      <c r="QWE62" s="2"/>
      <c r="QWG62" s="2"/>
      <c r="QWI62" s="2"/>
      <c r="QWK62" s="2"/>
      <c r="QWM62" s="2"/>
      <c r="QWO62" s="2"/>
      <c r="QWQ62" s="2"/>
      <c r="QWS62" s="2"/>
      <c r="QWU62" s="2"/>
      <c r="QWW62" s="2"/>
      <c r="QWY62" s="2"/>
      <c r="QXA62" s="2"/>
      <c r="QXC62" s="2"/>
      <c r="QXE62" s="2"/>
      <c r="QXG62" s="2"/>
      <c r="QXI62" s="2"/>
      <c r="QXK62" s="2"/>
      <c r="QXM62" s="2"/>
      <c r="QXO62" s="2"/>
      <c r="QXQ62" s="2"/>
      <c r="QXS62" s="2"/>
      <c r="QXU62" s="2"/>
      <c r="QXW62" s="2"/>
      <c r="QXY62" s="2"/>
      <c r="QYA62" s="2"/>
      <c r="QYC62" s="2"/>
      <c r="QYE62" s="2"/>
      <c r="QYG62" s="2"/>
      <c r="QYI62" s="2"/>
      <c r="QYK62" s="2"/>
      <c r="QYM62" s="2"/>
      <c r="QYO62" s="2"/>
      <c r="QYQ62" s="2"/>
      <c r="QYS62" s="2"/>
      <c r="QYU62" s="2"/>
      <c r="QYW62" s="2"/>
      <c r="QYY62" s="2"/>
      <c r="QZA62" s="2"/>
      <c r="QZC62" s="2"/>
      <c r="QZE62" s="2"/>
      <c r="QZG62" s="2"/>
      <c r="QZI62" s="2"/>
      <c r="QZK62" s="2"/>
      <c r="QZM62" s="2"/>
      <c r="QZO62" s="2"/>
      <c r="QZQ62" s="2"/>
      <c r="QZS62" s="2"/>
      <c r="QZU62" s="2"/>
      <c r="QZW62" s="2"/>
      <c r="QZY62" s="2"/>
      <c r="RAA62" s="2"/>
      <c r="RAC62" s="2"/>
      <c r="RAE62" s="2"/>
      <c r="RAG62" s="2"/>
      <c r="RAI62" s="2"/>
      <c r="RAK62" s="2"/>
      <c r="RAM62" s="2"/>
      <c r="RAO62" s="2"/>
      <c r="RAQ62" s="2"/>
      <c r="RAS62" s="2"/>
      <c r="RAU62" s="2"/>
      <c r="RAW62" s="2"/>
      <c r="RAY62" s="2"/>
      <c r="RBA62" s="2"/>
      <c r="RBC62" s="2"/>
      <c r="RBE62" s="2"/>
      <c r="RBG62" s="2"/>
      <c r="RBI62" s="2"/>
      <c r="RBK62" s="2"/>
      <c r="RBM62" s="2"/>
      <c r="RBO62" s="2"/>
      <c r="RBQ62" s="2"/>
      <c r="RBS62" s="2"/>
      <c r="RBU62" s="2"/>
      <c r="RBW62" s="2"/>
      <c r="RBY62" s="2"/>
      <c r="RCA62" s="2"/>
      <c r="RCC62" s="2"/>
      <c r="RCE62" s="2"/>
      <c r="RCG62" s="2"/>
      <c r="RCI62" s="2"/>
      <c r="RCK62" s="2"/>
      <c r="RCM62" s="2"/>
      <c r="RCO62" s="2"/>
      <c r="RCQ62" s="2"/>
      <c r="RCS62" s="2"/>
      <c r="RCU62" s="2"/>
      <c r="RCW62" s="2"/>
      <c r="RCY62" s="2"/>
      <c r="RDA62" s="2"/>
      <c r="RDC62" s="2"/>
      <c r="RDE62" s="2"/>
      <c r="RDG62" s="2"/>
      <c r="RDI62" s="2"/>
      <c r="RDK62" s="2"/>
      <c r="RDM62" s="2"/>
      <c r="RDO62" s="2"/>
      <c r="RDQ62" s="2"/>
      <c r="RDS62" s="2"/>
      <c r="RDU62" s="2"/>
      <c r="RDW62" s="2"/>
      <c r="RDY62" s="2"/>
      <c r="REA62" s="2"/>
      <c r="REC62" s="2"/>
      <c r="REE62" s="2"/>
      <c r="REG62" s="2"/>
      <c r="REI62" s="2"/>
      <c r="REK62" s="2"/>
      <c r="REM62" s="2"/>
      <c r="REO62" s="2"/>
      <c r="REQ62" s="2"/>
      <c r="RES62" s="2"/>
      <c r="REU62" s="2"/>
      <c r="REW62" s="2"/>
      <c r="REY62" s="2"/>
      <c r="RFA62" s="2"/>
      <c r="RFC62" s="2"/>
      <c r="RFE62" s="2"/>
      <c r="RFG62" s="2"/>
      <c r="RFI62" s="2"/>
      <c r="RFK62" s="2"/>
      <c r="RFM62" s="2"/>
      <c r="RFO62" s="2"/>
      <c r="RFQ62" s="2"/>
      <c r="RFS62" s="2"/>
      <c r="RFU62" s="2"/>
      <c r="RFW62" s="2"/>
      <c r="RFY62" s="2"/>
      <c r="RGA62" s="2"/>
      <c r="RGC62" s="2"/>
      <c r="RGE62" s="2"/>
      <c r="RGG62" s="2"/>
      <c r="RGI62" s="2"/>
      <c r="RGK62" s="2"/>
      <c r="RGM62" s="2"/>
      <c r="RGO62" s="2"/>
      <c r="RGQ62" s="2"/>
      <c r="RGS62" s="2"/>
      <c r="RGU62" s="2"/>
      <c r="RGW62" s="2"/>
      <c r="RGY62" s="2"/>
      <c r="RHA62" s="2"/>
      <c r="RHC62" s="2"/>
      <c r="RHE62" s="2"/>
      <c r="RHG62" s="2"/>
      <c r="RHI62" s="2"/>
      <c r="RHK62" s="2"/>
      <c r="RHM62" s="2"/>
      <c r="RHO62" s="2"/>
      <c r="RHQ62" s="2"/>
      <c r="RHS62" s="2"/>
      <c r="RHU62" s="2"/>
      <c r="RHW62" s="2"/>
      <c r="RHY62" s="2"/>
      <c r="RIA62" s="2"/>
      <c r="RIC62" s="2"/>
      <c r="RIE62" s="2"/>
      <c r="RIG62" s="2"/>
      <c r="RII62" s="2"/>
      <c r="RIK62" s="2"/>
      <c r="RIM62" s="2"/>
      <c r="RIO62" s="2"/>
      <c r="RIQ62" s="2"/>
      <c r="RIS62" s="2"/>
      <c r="RIU62" s="2"/>
      <c r="RIW62" s="2"/>
      <c r="RIY62" s="2"/>
      <c r="RJA62" s="2"/>
      <c r="RJC62" s="2"/>
      <c r="RJE62" s="2"/>
      <c r="RJG62" s="2"/>
      <c r="RJI62" s="2"/>
      <c r="RJK62" s="2"/>
      <c r="RJM62" s="2"/>
      <c r="RJO62" s="2"/>
      <c r="RJQ62" s="2"/>
      <c r="RJS62" s="2"/>
      <c r="RJU62" s="2"/>
      <c r="RJW62" s="2"/>
      <c r="RJY62" s="2"/>
      <c r="RKA62" s="2"/>
      <c r="RKC62" s="2"/>
      <c r="RKE62" s="2"/>
      <c r="RKG62" s="2"/>
      <c r="RKI62" s="2"/>
      <c r="RKK62" s="2"/>
      <c r="RKM62" s="2"/>
      <c r="RKO62" s="2"/>
      <c r="RKQ62" s="2"/>
      <c r="RKS62" s="2"/>
      <c r="RKU62" s="2"/>
      <c r="RKW62" s="2"/>
      <c r="RKY62" s="2"/>
      <c r="RLA62" s="2"/>
      <c r="RLC62" s="2"/>
      <c r="RLE62" s="2"/>
      <c r="RLG62" s="2"/>
      <c r="RLI62" s="2"/>
      <c r="RLK62" s="2"/>
      <c r="RLM62" s="2"/>
      <c r="RLO62" s="2"/>
      <c r="RLQ62" s="2"/>
      <c r="RLS62" s="2"/>
      <c r="RLU62" s="2"/>
      <c r="RLW62" s="2"/>
      <c r="RLY62" s="2"/>
      <c r="RMA62" s="2"/>
      <c r="RMC62" s="2"/>
      <c r="RME62" s="2"/>
      <c r="RMG62" s="2"/>
      <c r="RMI62" s="2"/>
      <c r="RMK62" s="2"/>
      <c r="RMM62" s="2"/>
      <c r="RMO62" s="2"/>
      <c r="RMQ62" s="2"/>
      <c r="RMS62" s="2"/>
      <c r="RMU62" s="2"/>
      <c r="RMW62" s="2"/>
      <c r="RMY62" s="2"/>
      <c r="RNA62" s="2"/>
      <c r="RNC62" s="2"/>
      <c r="RNE62" s="2"/>
      <c r="RNG62" s="2"/>
      <c r="RNI62" s="2"/>
      <c r="RNK62" s="2"/>
      <c r="RNM62" s="2"/>
      <c r="RNO62" s="2"/>
      <c r="RNQ62" s="2"/>
      <c r="RNS62" s="2"/>
      <c r="RNU62" s="2"/>
      <c r="RNW62" s="2"/>
      <c r="RNY62" s="2"/>
      <c r="ROA62" s="2"/>
      <c r="ROC62" s="2"/>
      <c r="ROE62" s="2"/>
      <c r="ROG62" s="2"/>
      <c r="ROI62" s="2"/>
      <c r="ROK62" s="2"/>
      <c r="ROM62" s="2"/>
      <c r="ROO62" s="2"/>
      <c r="ROQ62" s="2"/>
      <c r="ROS62" s="2"/>
      <c r="ROU62" s="2"/>
      <c r="ROW62" s="2"/>
      <c r="ROY62" s="2"/>
      <c r="RPA62" s="2"/>
      <c r="RPC62" s="2"/>
      <c r="RPE62" s="2"/>
      <c r="RPG62" s="2"/>
      <c r="RPI62" s="2"/>
      <c r="RPK62" s="2"/>
      <c r="RPM62" s="2"/>
      <c r="RPO62" s="2"/>
      <c r="RPQ62" s="2"/>
      <c r="RPS62" s="2"/>
      <c r="RPU62" s="2"/>
      <c r="RPW62" s="2"/>
      <c r="RPY62" s="2"/>
      <c r="RQA62" s="2"/>
      <c r="RQC62" s="2"/>
      <c r="RQE62" s="2"/>
      <c r="RQG62" s="2"/>
      <c r="RQI62" s="2"/>
      <c r="RQK62" s="2"/>
      <c r="RQM62" s="2"/>
      <c r="RQO62" s="2"/>
      <c r="RQQ62" s="2"/>
      <c r="RQS62" s="2"/>
      <c r="RQU62" s="2"/>
      <c r="RQW62" s="2"/>
      <c r="RQY62" s="2"/>
      <c r="RRA62" s="2"/>
      <c r="RRC62" s="2"/>
      <c r="RRE62" s="2"/>
      <c r="RRG62" s="2"/>
      <c r="RRI62" s="2"/>
      <c r="RRK62" s="2"/>
      <c r="RRM62" s="2"/>
      <c r="RRO62" s="2"/>
      <c r="RRQ62" s="2"/>
      <c r="RRS62" s="2"/>
      <c r="RRU62" s="2"/>
      <c r="RRW62" s="2"/>
      <c r="RRY62" s="2"/>
      <c r="RSA62" s="2"/>
      <c r="RSC62" s="2"/>
      <c r="RSE62" s="2"/>
      <c r="RSG62" s="2"/>
      <c r="RSI62" s="2"/>
      <c r="RSK62" s="2"/>
      <c r="RSM62" s="2"/>
      <c r="RSO62" s="2"/>
      <c r="RSQ62" s="2"/>
      <c r="RSS62" s="2"/>
      <c r="RSU62" s="2"/>
      <c r="RSW62" s="2"/>
      <c r="RSY62" s="2"/>
      <c r="RTA62" s="2"/>
      <c r="RTC62" s="2"/>
      <c r="RTE62" s="2"/>
      <c r="RTG62" s="2"/>
      <c r="RTI62" s="2"/>
      <c r="RTK62" s="2"/>
      <c r="RTM62" s="2"/>
      <c r="RTO62" s="2"/>
      <c r="RTQ62" s="2"/>
      <c r="RTS62" s="2"/>
      <c r="RTU62" s="2"/>
      <c r="RTW62" s="2"/>
      <c r="RTY62" s="2"/>
      <c r="RUA62" s="2"/>
      <c r="RUC62" s="2"/>
      <c r="RUE62" s="2"/>
      <c r="RUG62" s="2"/>
      <c r="RUI62" s="2"/>
      <c r="RUK62" s="2"/>
      <c r="RUM62" s="2"/>
      <c r="RUO62" s="2"/>
      <c r="RUQ62" s="2"/>
      <c r="RUS62" s="2"/>
      <c r="RUU62" s="2"/>
      <c r="RUW62" s="2"/>
      <c r="RUY62" s="2"/>
      <c r="RVA62" s="2"/>
      <c r="RVC62" s="2"/>
      <c r="RVE62" s="2"/>
      <c r="RVG62" s="2"/>
      <c r="RVI62" s="2"/>
      <c r="RVK62" s="2"/>
      <c r="RVM62" s="2"/>
      <c r="RVO62" s="2"/>
      <c r="RVQ62" s="2"/>
      <c r="RVS62" s="2"/>
      <c r="RVU62" s="2"/>
      <c r="RVW62" s="2"/>
      <c r="RVY62" s="2"/>
      <c r="RWA62" s="2"/>
      <c r="RWC62" s="2"/>
      <c r="RWE62" s="2"/>
      <c r="RWG62" s="2"/>
      <c r="RWI62" s="2"/>
      <c r="RWK62" s="2"/>
      <c r="RWM62" s="2"/>
      <c r="RWO62" s="2"/>
      <c r="RWQ62" s="2"/>
      <c r="RWS62" s="2"/>
      <c r="RWU62" s="2"/>
      <c r="RWW62" s="2"/>
      <c r="RWY62" s="2"/>
      <c r="RXA62" s="2"/>
      <c r="RXC62" s="2"/>
      <c r="RXE62" s="2"/>
      <c r="RXG62" s="2"/>
      <c r="RXI62" s="2"/>
      <c r="RXK62" s="2"/>
      <c r="RXM62" s="2"/>
      <c r="RXO62" s="2"/>
      <c r="RXQ62" s="2"/>
      <c r="RXS62" s="2"/>
      <c r="RXU62" s="2"/>
      <c r="RXW62" s="2"/>
      <c r="RXY62" s="2"/>
      <c r="RYA62" s="2"/>
      <c r="RYC62" s="2"/>
      <c r="RYE62" s="2"/>
      <c r="RYG62" s="2"/>
      <c r="RYI62" s="2"/>
      <c r="RYK62" s="2"/>
      <c r="RYM62" s="2"/>
      <c r="RYO62" s="2"/>
      <c r="RYQ62" s="2"/>
      <c r="RYS62" s="2"/>
      <c r="RYU62" s="2"/>
      <c r="RYW62" s="2"/>
      <c r="RYY62" s="2"/>
      <c r="RZA62" s="2"/>
      <c r="RZC62" s="2"/>
      <c r="RZE62" s="2"/>
      <c r="RZG62" s="2"/>
      <c r="RZI62" s="2"/>
      <c r="RZK62" s="2"/>
      <c r="RZM62" s="2"/>
      <c r="RZO62" s="2"/>
      <c r="RZQ62" s="2"/>
      <c r="RZS62" s="2"/>
      <c r="RZU62" s="2"/>
      <c r="RZW62" s="2"/>
      <c r="RZY62" s="2"/>
      <c r="SAA62" s="2"/>
      <c r="SAC62" s="2"/>
      <c r="SAE62" s="2"/>
      <c r="SAG62" s="2"/>
      <c r="SAI62" s="2"/>
      <c r="SAK62" s="2"/>
      <c r="SAM62" s="2"/>
      <c r="SAO62" s="2"/>
      <c r="SAQ62" s="2"/>
      <c r="SAS62" s="2"/>
      <c r="SAU62" s="2"/>
      <c r="SAW62" s="2"/>
      <c r="SAY62" s="2"/>
      <c r="SBA62" s="2"/>
      <c r="SBC62" s="2"/>
      <c r="SBE62" s="2"/>
      <c r="SBG62" s="2"/>
      <c r="SBI62" s="2"/>
      <c r="SBK62" s="2"/>
      <c r="SBM62" s="2"/>
      <c r="SBO62" s="2"/>
      <c r="SBQ62" s="2"/>
      <c r="SBS62" s="2"/>
      <c r="SBU62" s="2"/>
      <c r="SBW62" s="2"/>
      <c r="SBY62" s="2"/>
      <c r="SCA62" s="2"/>
      <c r="SCC62" s="2"/>
      <c r="SCE62" s="2"/>
      <c r="SCG62" s="2"/>
      <c r="SCI62" s="2"/>
      <c r="SCK62" s="2"/>
      <c r="SCM62" s="2"/>
      <c r="SCO62" s="2"/>
      <c r="SCQ62" s="2"/>
      <c r="SCS62" s="2"/>
      <c r="SCU62" s="2"/>
      <c r="SCW62" s="2"/>
      <c r="SCY62" s="2"/>
      <c r="SDA62" s="2"/>
      <c r="SDC62" s="2"/>
      <c r="SDE62" s="2"/>
      <c r="SDG62" s="2"/>
      <c r="SDI62" s="2"/>
      <c r="SDK62" s="2"/>
      <c r="SDM62" s="2"/>
      <c r="SDO62" s="2"/>
      <c r="SDQ62" s="2"/>
      <c r="SDS62" s="2"/>
      <c r="SDU62" s="2"/>
      <c r="SDW62" s="2"/>
      <c r="SDY62" s="2"/>
      <c r="SEA62" s="2"/>
      <c r="SEC62" s="2"/>
      <c r="SEE62" s="2"/>
      <c r="SEG62" s="2"/>
      <c r="SEI62" s="2"/>
      <c r="SEK62" s="2"/>
      <c r="SEM62" s="2"/>
      <c r="SEO62" s="2"/>
      <c r="SEQ62" s="2"/>
      <c r="SES62" s="2"/>
      <c r="SEU62" s="2"/>
      <c r="SEW62" s="2"/>
      <c r="SEY62" s="2"/>
      <c r="SFA62" s="2"/>
      <c r="SFC62" s="2"/>
      <c r="SFE62" s="2"/>
      <c r="SFG62" s="2"/>
      <c r="SFI62" s="2"/>
      <c r="SFK62" s="2"/>
      <c r="SFM62" s="2"/>
      <c r="SFO62" s="2"/>
      <c r="SFQ62" s="2"/>
      <c r="SFS62" s="2"/>
      <c r="SFU62" s="2"/>
      <c r="SFW62" s="2"/>
      <c r="SFY62" s="2"/>
      <c r="SGA62" s="2"/>
      <c r="SGC62" s="2"/>
      <c r="SGE62" s="2"/>
      <c r="SGG62" s="2"/>
      <c r="SGI62" s="2"/>
      <c r="SGK62" s="2"/>
      <c r="SGM62" s="2"/>
      <c r="SGO62" s="2"/>
      <c r="SGQ62" s="2"/>
      <c r="SGS62" s="2"/>
      <c r="SGU62" s="2"/>
      <c r="SGW62" s="2"/>
      <c r="SGY62" s="2"/>
      <c r="SHA62" s="2"/>
      <c r="SHC62" s="2"/>
      <c r="SHE62" s="2"/>
      <c r="SHG62" s="2"/>
      <c r="SHI62" s="2"/>
      <c r="SHK62" s="2"/>
      <c r="SHM62" s="2"/>
      <c r="SHO62" s="2"/>
      <c r="SHQ62" s="2"/>
      <c r="SHS62" s="2"/>
      <c r="SHU62" s="2"/>
      <c r="SHW62" s="2"/>
      <c r="SHY62" s="2"/>
      <c r="SIA62" s="2"/>
      <c r="SIC62" s="2"/>
      <c r="SIE62" s="2"/>
      <c r="SIG62" s="2"/>
      <c r="SII62" s="2"/>
      <c r="SIK62" s="2"/>
      <c r="SIM62" s="2"/>
      <c r="SIO62" s="2"/>
      <c r="SIQ62" s="2"/>
      <c r="SIS62" s="2"/>
      <c r="SIU62" s="2"/>
      <c r="SIW62" s="2"/>
      <c r="SIY62" s="2"/>
      <c r="SJA62" s="2"/>
      <c r="SJC62" s="2"/>
      <c r="SJE62" s="2"/>
      <c r="SJG62" s="2"/>
      <c r="SJI62" s="2"/>
      <c r="SJK62" s="2"/>
      <c r="SJM62" s="2"/>
      <c r="SJO62" s="2"/>
      <c r="SJQ62" s="2"/>
      <c r="SJS62" s="2"/>
      <c r="SJU62" s="2"/>
      <c r="SJW62" s="2"/>
      <c r="SJY62" s="2"/>
      <c r="SKA62" s="2"/>
      <c r="SKC62" s="2"/>
      <c r="SKE62" s="2"/>
      <c r="SKG62" s="2"/>
      <c r="SKI62" s="2"/>
      <c r="SKK62" s="2"/>
      <c r="SKM62" s="2"/>
      <c r="SKO62" s="2"/>
      <c r="SKQ62" s="2"/>
      <c r="SKS62" s="2"/>
      <c r="SKU62" s="2"/>
      <c r="SKW62" s="2"/>
      <c r="SKY62" s="2"/>
      <c r="SLA62" s="2"/>
      <c r="SLC62" s="2"/>
      <c r="SLE62" s="2"/>
      <c r="SLG62" s="2"/>
      <c r="SLI62" s="2"/>
      <c r="SLK62" s="2"/>
      <c r="SLM62" s="2"/>
      <c r="SLO62" s="2"/>
      <c r="SLQ62" s="2"/>
      <c r="SLS62" s="2"/>
      <c r="SLU62" s="2"/>
      <c r="SLW62" s="2"/>
      <c r="SLY62" s="2"/>
      <c r="SMA62" s="2"/>
      <c r="SMC62" s="2"/>
      <c r="SME62" s="2"/>
      <c r="SMG62" s="2"/>
      <c r="SMI62" s="2"/>
      <c r="SMK62" s="2"/>
      <c r="SMM62" s="2"/>
      <c r="SMO62" s="2"/>
      <c r="SMQ62" s="2"/>
      <c r="SMS62" s="2"/>
      <c r="SMU62" s="2"/>
      <c r="SMW62" s="2"/>
      <c r="SMY62" s="2"/>
      <c r="SNA62" s="2"/>
      <c r="SNC62" s="2"/>
      <c r="SNE62" s="2"/>
      <c r="SNG62" s="2"/>
      <c r="SNI62" s="2"/>
      <c r="SNK62" s="2"/>
      <c r="SNM62" s="2"/>
      <c r="SNO62" s="2"/>
      <c r="SNQ62" s="2"/>
      <c r="SNS62" s="2"/>
      <c r="SNU62" s="2"/>
      <c r="SNW62" s="2"/>
      <c r="SNY62" s="2"/>
      <c r="SOA62" s="2"/>
      <c r="SOC62" s="2"/>
      <c r="SOE62" s="2"/>
      <c r="SOG62" s="2"/>
      <c r="SOI62" s="2"/>
      <c r="SOK62" s="2"/>
      <c r="SOM62" s="2"/>
      <c r="SOO62" s="2"/>
      <c r="SOQ62" s="2"/>
      <c r="SOS62" s="2"/>
      <c r="SOU62" s="2"/>
      <c r="SOW62" s="2"/>
      <c r="SOY62" s="2"/>
      <c r="SPA62" s="2"/>
      <c r="SPC62" s="2"/>
      <c r="SPE62" s="2"/>
      <c r="SPG62" s="2"/>
      <c r="SPI62" s="2"/>
      <c r="SPK62" s="2"/>
      <c r="SPM62" s="2"/>
      <c r="SPO62" s="2"/>
      <c r="SPQ62" s="2"/>
      <c r="SPS62" s="2"/>
      <c r="SPU62" s="2"/>
      <c r="SPW62" s="2"/>
      <c r="SPY62" s="2"/>
      <c r="SQA62" s="2"/>
      <c r="SQC62" s="2"/>
      <c r="SQE62" s="2"/>
      <c r="SQG62" s="2"/>
      <c r="SQI62" s="2"/>
      <c r="SQK62" s="2"/>
      <c r="SQM62" s="2"/>
      <c r="SQO62" s="2"/>
      <c r="SQQ62" s="2"/>
      <c r="SQS62" s="2"/>
      <c r="SQU62" s="2"/>
      <c r="SQW62" s="2"/>
      <c r="SQY62" s="2"/>
      <c r="SRA62" s="2"/>
      <c r="SRC62" s="2"/>
      <c r="SRE62" s="2"/>
      <c r="SRG62" s="2"/>
      <c r="SRI62" s="2"/>
      <c r="SRK62" s="2"/>
      <c r="SRM62" s="2"/>
      <c r="SRO62" s="2"/>
      <c r="SRQ62" s="2"/>
      <c r="SRS62" s="2"/>
      <c r="SRU62" s="2"/>
      <c r="SRW62" s="2"/>
      <c r="SRY62" s="2"/>
      <c r="SSA62" s="2"/>
      <c r="SSC62" s="2"/>
      <c r="SSE62" s="2"/>
      <c r="SSG62" s="2"/>
      <c r="SSI62" s="2"/>
      <c r="SSK62" s="2"/>
      <c r="SSM62" s="2"/>
      <c r="SSO62" s="2"/>
      <c r="SSQ62" s="2"/>
      <c r="SSS62" s="2"/>
      <c r="SSU62" s="2"/>
      <c r="SSW62" s="2"/>
      <c r="SSY62" s="2"/>
      <c r="STA62" s="2"/>
      <c r="STC62" s="2"/>
      <c r="STE62" s="2"/>
      <c r="STG62" s="2"/>
      <c r="STI62" s="2"/>
      <c r="STK62" s="2"/>
      <c r="STM62" s="2"/>
      <c r="STO62" s="2"/>
      <c r="STQ62" s="2"/>
      <c r="STS62" s="2"/>
      <c r="STU62" s="2"/>
      <c r="STW62" s="2"/>
      <c r="STY62" s="2"/>
      <c r="SUA62" s="2"/>
      <c r="SUC62" s="2"/>
      <c r="SUE62" s="2"/>
      <c r="SUG62" s="2"/>
      <c r="SUI62" s="2"/>
      <c r="SUK62" s="2"/>
      <c r="SUM62" s="2"/>
      <c r="SUO62" s="2"/>
      <c r="SUQ62" s="2"/>
      <c r="SUS62" s="2"/>
      <c r="SUU62" s="2"/>
      <c r="SUW62" s="2"/>
      <c r="SUY62" s="2"/>
      <c r="SVA62" s="2"/>
      <c r="SVC62" s="2"/>
      <c r="SVE62" s="2"/>
      <c r="SVG62" s="2"/>
      <c r="SVI62" s="2"/>
      <c r="SVK62" s="2"/>
      <c r="SVM62" s="2"/>
      <c r="SVO62" s="2"/>
      <c r="SVQ62" s="2"/>
      <c r="SVS62" s="2"/>
      <c r="SVU62" s="2"/>
      <c r="SVW62" s="2"/>
      <c r="SVY62" s="2"/>
      <c r="SWA62" s="2"/>
      <c r="SWC62" s="2"/>
      <c r="SWE62" s="2"/>
      <c r="SWG62" s="2"/>
      <c r="SWI62" s="2"/>
      <c r="SWK62" s="2"/>
      <c r="SWM62" s="2"/>
      <c r="SWO62" s="2"/>
      <c r="SWQ62" s="2"/>
      <c r="SWS62" s="2"/>
      <c r="SWU62" s="2"/>
      <c r="SWW62" s="2"/>
      <c r="SWY62" s="2"/>
      <c r="SXA62" s="2"/>
      <c r="SXC62" s="2"/>
      <c r="SXE62" s="2"/>
      <c r="SXG62" s="2"/>
      <c r="SXI62" s="2"/>
      <c r="SXK62" s="2"/>
      <c r="SXM62" s="2"/>
      <c r="SXO62" s="2"/>
      <c r="SXQ62" s="2"/>
      <c r="SXS62" s="2"/>
      <c r="SXU62" s="2"/>
      <c r="SXW62" s="2"/>
      <c r="SXY62" s="2"/>
      <c r="SYA62" s="2"/>
      <c r="SYC62" s="2"/>
      <c r="SYE62" s="2"/>
      <c r="SYG62" s="2"/>
      <c r="SYI62" s="2"/>
      <c r="SYK62" s="2"/>
      <c r="SYM62" s="2"/>
      <c r="SYO62" s="2"/>
      <c r="SYQ62" s="2"/>
      <c r="SYS62" s="2"/>
      <c r="SYU62" s="2"/>
      <c r="SYW62" s="2"/>
      <c r="SYY62" s="2"/>
      <c r="SZA62" s="2"/>
      <c r="SZC62" s="2"/>
      <c r="SZE62" s="2"/>
      <c r="SZG62" s="2"/>
      <c r="SZI62" s="2"/>
      <c r="SZK62" s="2"/>
      <c r="SZM62" s="2"/>
      <c r="SZO62" s="2"/>
      <c r="SZQ62" s="2"/>
      <c r="SZS62" s="2"/>
      <c r="SZU62" s="2"/>
      <c r="SZW62" s="2"/>
      <c r="SZY62" s="2"/>
      <c r="TAA62" s="2"/>
      <c r="TAC62" s="2"/>
      <c r="TAE62" s="2"/>
      <c r="TAG62" s="2"/>
      <c r="TAI62" s="2"/>
      <c r="TAK62" s="2"/>
      <c r="TAM62" s="2"/>
      <c r="TAO62" s="2"/>
      <c r="TAQ62" s="2"/>
      <c r="TAS62" s="2"/>
      <c r="TAU62" s="2"/>
      <c r="TAW62" s="2"/>
      <c r="TAY62" s="2"/>
      <c r="TBA62" s="2"/>
      <c r="TBC62" s="2"/>
      <c r="TBE62" s="2"/>
      <c r="TBG62" s="2"/>
      <c r="TBI62" s="2"/>
      <c r="TBK62" s="2"/>
      <c r="TBM62" s="2"/>
      <c r="TBO62" s="2"/>
      <c r="TBQ62" s="2"/>
      <c r="TBS62" s="2"/>
      <c r="TBU62" s="2"/>
      <c r="TBW62" s="2"/>
      <c r="TBY62" s="2"/>
      <c r="TCA62" s="2"/>
      <c r="TCC62" s="2"/>
      <c r="TCE62" s="2"/>
      <c r="TCG62" s="2"/>
      <c r="TCI62" s="2"/>
      <c r="TCK62" s="2"/>
      <c r="TCM62" s="2"/>
      <c r="TCO62" s="2"/>
      <c r="TCQ62" s="2"/>
      <c r="TCS62" s="2"/>
      <c r="TCU62" s="2"/>
      <c r="TCW62" s="2"/>
      <c r="TCY62" s="2"/>
      <c r="TDA62" s="2"/>
      <c r="TDC62" s="2"/>
      <c r="TDE62" s="2"/>
      <c r="TDG62" s="2"/>
      <c r="TDI62" s="2"/>
      <c r="TDK62" s="2"/>
      <c r="TDM62" s="2"/>
      <c r="TDO62" s="2"/>
      <c r="TDQ62" s="2"/>
      <c r="TDS62" s="2"/>
      <c r="TDU62" s="2"/>
      <c r="TDW62" s="2"/>
      <c r="TDY62" s="2"/>
      <c r="TEA62" s="2"/>
      <c r="TEC62" s="2"/>
      <c r="TEE62" s="2"/>
      <c r="TEG62" s="2"/>
      <c r="TEI62" s="2"/>
      <c r="TEK62" s="2"/>
      <c r="TEM62" s="2"/>
      <c r="TEO62" s="2"/>
      <c r="TEQ62" s="2"/>
      <c r="TES62" s="2"/>
      <c r="TEU62" s="2"/>
      <c r="TEW62" s="2"/>
      <c r="TEY62" s="2"/>
      <c r="TFA62" s="2"/>
      <c r="TFC62" s="2"/>
      <c r="TFE62" s="2"/>
      <c r="TFG62" s="2"/>
      <c r="TFI62" s="2"/>
      <c r="TFK62" s="2"/>
      <c r="TFM62" s="2"/>
      <c r="TFO62" s="2"/>
      <c r="TFQ62" s="2"/>
      <c r="TFS62" s="2"/>
      <c r="TFU62" s="2"/>
      <c r="TFW62" s="2"/>
      <c r="TFY62" s="2"/>
      <c r="TGA62" s="2"/>
      <c r="TGC62" s="2"/>
      <c r="TGE62" s="2"/>
      <c r="TGG62" s="2"/>
      <c r="TGI62" s="2"/>
      <c r="TGK62" s="2"/>
      <c r="TGM62" s="2"/>
      <c r="TGO62" s="2"/>
      <c r="TGQ62" s="2"/>
      <c r="TGS62" s="2"/>
      <c r="TGU62" s="2"/>
      <c r="TGW62" s="2"/>
      <c r="TGY62" s="2"/>
      <c r="THA62" s="2"/>
      <c r="THC62" s="2"/>
      <c r="THE62" s="2"/>
      <c r="THG62" s="2"/>
      <c r="THI62" s="2"/>
      <c r="THK62" s="2"/>
      <c r="THM62" s="2"/>
      <c r="THO62" s="2"/>
      <c r="THQ62" s="2"/>
      <c r="THS62" s="2"/>
      <c r="THU62" s="2"/>
      <c r="THW62" s="2"/>
      <c r="THY62" s="2"/>
      <c r="TIA62" s="2"/>
      <c r="TIC62" s="2"/>
      <c r="TIE62" s="2"/>
      <c r="TIG62" s="2"/>
      <c r="TII62" s="2"/>
      <c r="TIK62" s="2"/>
      <c r="TIM62" s="2"/>
      <c r="TIO62" s="2"/>
      <c r="TIQ62" s="2"/>
      <c r="TIS62" s="2"/>
      <c r="TIU62" s="2"/>
      <c r="TIW62" s="2"/>
      <c r="TIY62" s="2"/>
      <c r="TJA62" s="2"/>
      <c r="TJC62" s="2"/>
      <c r="TJE62" s="2"/>
      <c r="TJG62" s="2"/>
      <c r="TJI62" s="2"/>
      <c r="TJK62" s="2"/>
      <c r="TJM62" s="2"/>
      <c r="TJO62" s="2"/>
      <c r="TJQ62" s="2"/>
      <c r="TJS62" s="2"/>
      <c r="TJU62" s="2"/>
      <c r="TJW62" s="2"/>
      <c r="TJY62" s="2"/>
      <c r="TKA62" s="2"/>
      <c r="TKC62" s="2"/>
      <c r="TKE62" s="2"/>
      <c r="TKG62" s="2"/>
      <c r="TKI62" s="2"/>
      <c r="TKK62" s="2"/>
      <c r="TKM62" s="2"/>
      <c r="TKO62" s="2"/>
      <c r="TKQ62" s="2"/>
      <c r="TKS62" s="2"/>
      <c r="TKU62" s="2"/>
      <c r="TKW62" s="2"/>
      <c r="TKY62" s="2"/>
      <c r="TLA62" s="2"/>
      <c r="TLC62" s="2"/>
      <c r="TLE62" s="2"/>
      <c r="TLG62" s="2"/>
      <c r="TLI62" s="2"/>
      <c r="TLK62" s="2"/>
      <c r="TLM62" s="2"/>
      <c r="TLO62" s="2"/>
      <c r="TLQ62" s="2"/>
      <c r="TLS62" s="2"/>
      <c r="TLU62" s="2"/>
      <c r="TLW62" s="2"/>
      <c r="TLY62" s="2"/>
      <c r="TMA62" s="2"/>
      <c r="TMC62" s="2"/>
      <c r="TME62" s="2"/>
      <c r="TMG62" s="2"/>
      <c r="TMI62" s="2"/>
      <c r="TMK62" s="2"/>
      <c r="TMM62" s="2"/>
      <c r="TMO62" s="2"/>
      <c r="TMQ62" s="2"/>
      <c r="TMS62" s="2"/>
      <c r="TMU62" s="2"/>
      <c r="TMW62" s="2"/>
      <c r="TMY62" s="2"/>
      <c r="TNA62" s="2"/>
      <c r="TNC62" s="2"/>
      <c r="TNE62" s="2"/>
      <c r="TNG62" s="2"/>
      <c r="TNI62" s="2"/>
      <c r="TNK62" s="2"/>
      <c r="TNM62" s="2"/>
      <c r="TNO62" s="2"/>
      <c r="TNQ62" s="2"/>
      <c r="TNS62" s="2"/>
      <c r="TNU62" s="2"/>
      <c r="TNW62" s="2"/>
      <c r="TNY62" s="2"/>
      <c r="TOA62" s="2"/>
      <c r="TOC62" s="2"/>
      <c r="TOE62" s="2"/>
      <c r="TOG62" s="2"/>
      <c r="TOI62" s="2"/>
      <c r="TOK62" s="2"/>
      <c r="TOM62" s="2"/>
      <c r="TOO62" s="2"/>
      <c r="TOQ62" s="2"/>
      <c r="TOS62" s="2"/>
      <c r="TOU62" s="2"/>
      <c r="TOW62" s="2"/>
      <c r="TOY62" s="2"/>
      <c r="TPA62" s="2"/>
      <c r="TPC62" s="2"/>
      <c r="TPE62" s="2"/>
      <c r="TPG62" s="2"/>
      <c r="TPI62" s="2"/>
      <c r="TPK62" s="2"/>
      <c r="TPM62" s="2"/>
      <c r="TPO62" s="2"/>
      <c r="TPQ62" s="2"/>
      <c r="TPS62" s="2"/>
      <c r="TPU62" s="2"/>
      <c r="TPW62" s="2"/>
      <c r="TPY62" s="2"/>
      <c r="TQA62" s="2"/>
      <c r="TQC62" s="2"/>
      <c r="TQE62" s="2"/>
      <c r="TQG62" s="2"/>
      <c r="TQI62" s="2"/>
      <c r="TQK62" s="2"/>
      <c r="TQM62" s="2"/>
      <c r="TQO62" s="2"/>
      <c r="TQQ62" s="2"/>
      <c r="TQS62" s="2"/>
      <c r="TQU62" s="2"/>
      <c r="TQW62" s="2"/>
      <c r="TQY62" s="2"/>
      <c r="TRA62" s="2"/>
      <c r="TRC62" s="2"/>
      <c r="TRE62" s="2"/>
      <c r="TRG62" s="2"/>
      <c r="TRI62" s="2"/>
      <c r="TRK62" s="2"/>
      <c r="TRM62" s="2"/>
      <c r="TRO62" s="2"/>
      <c r="TRQ62" s="2"/>
      <c r="TRS62" s="2"/>
      <c r="TRU62" s="2"/>
      <c r="TRW62" s="2"/>
      <c r="TRY62" s="2"/>
      <c r="TSA62" s="2"/>
      <c r="TSC62" s="2"/>
      <c r="TSE62" s="2"/>
      <c r="TSG62" s="2"/>
      <c r="TSI62" s="2"/>
      <c r="TSK62" s="2"/>
      <c r="TSM62" s="2"/>
      <c r="TSO62" s="2"/>
      <c r="TSQ62" s="2"/>
      <c r="TSS62" s="2"/>
      <c r="TSU62" s="2"/>
      <c r="TSW62" s="2"/>
      <c r="TSY62" s="2"/>
      <c r="TTA62" s="2"/>
      <c r="TTC62" s="2"/>
      <c r="TTE62" s="2"/>
      <c r="TTG62" s="2"/>
      <c r="TTI62" s="2"/>
      <c r="TTK62" s="2"/>
      <c r="TTM62" s="2"/>
      <c r="TTO62" s="2"/>
      <c r="TTQ62" s="2"/>
      <c r="TTS62" s="2"/>
      <c r="TTU62" s="2"/>
      <c r="TTW62" s="2"/>
      <c r="TTY62" s="2"/>
      <c r="TUA62" s="2"/>
      <c r="TUC62" s="2"/>
      <c r="TUE62" s="2"/>
      <c r="TUG62" s="2"/>
      <c r="TUI62" s="2"/>
      <c r="TUK62" s="2"/>
      <c r="TUM62" s="2"/>
      <c r="TUO62" s="2"/>
      <c r="TUQ62" s="2"/>
      <c r="TUS62" s="2"/>
      <c r="TUU62" s="2"/>
      <c r="TUW62" s="2"/>
      <c r="TUY62" s="2"/>
      <c r="TVA62" s="2"/>
      <c r="TVC62" s="2"/>
      <c r="TVE62" s="2"/>
      <c r="TVG62" s="2"/>
      <c r="TVI62" s="2"/>
      <c r="TVK62" s="2"/>
      <c r="TVM62" s="2"/>
      <c r="TVO62" s="2"/>
      <c r="TVQ62" s="2"/>
      <c r="TVS62" s="2"/>
      <c r="TVU62" s="2"/>
      <c r="TVW62" s="2"/>
      <c r="TVY62" s="2"/>
      <c r="TWA62" s="2"/>
      <c r="TWC62" s="2"/>
      <c r="TWE62" s="2"/>
      <c r="TWG62" s="2"/>
      <c r="TWI62" s="2"/>
      <c r="TWK62" s="2"/>
      <c r="TWM62" s="2"/>
      <c r="TWO62" s="2"/>
      <c r="TWQ62" s="2"/>
      <c r="TWS62" s="2"/>
      <c r="TWU62" s="2"/>
      <c r="TWW62" s="2"/>
      <c r="TWY62" s="2"/>
      <c r="TXA62" s="2"/>
      <c r="TXC62" s="2"/>
      <c r="TXE62" s="2"/>
      <c r="TXG62" s="2"/>
      <c r="TXI62" s="2"/>
      <c r="TXK62" s="2"/>
      <c r="TXM62" s="2"/>
      <c r="TXO62" s="2"/>
      <c r="TXQ62" s="2"/>
      <c r="TXS62" s="2"/>
      <c r="TXU62" s="2"/>
      <c r="TXW62" s="2"/>
      <c r="TXY62" s="2"/>
      <c r="TYA62" s="2"/>
      <c r="TYC62" s="2"/>
      <c r="TYE62" s="2"/>
      <c r="TYG62" s="2"/>
      <c r="TYI62" s="2"/>
      <c r="TYK62" s="2"/>
      <c r="TYM62" s="2"/>
      <c r="TYO62" s="2"/>
      <c r="TYQ62" s="2"/>
      <c r="TYS62" s="2"/>
      <c r="TYU62" s="2"/>
      <c r="TYW62" s="2"/>
      <c r="TYY62" s="2"/>
      <c r="TZA62" s="2"/>
      <c r="TZC62" s="2"/>
      <c r="TZE62" s="2"/>
      <c r="TZG62" s="2"/>
      <c r="TZI62" s="2"/>
      <c r="TZK62" s="2"/>
      <c r="TZM62" s="2"/>
      <c r="TZO62" s="2"/>
      <c r="TZQ62" s="2"/>
      <c r="TZS62" s="2"/>
      <c r="TZU62" s="2"/>
      <c r="TZW62" s="2"/>
      <c r="TZY62" s="2"/>
      <c r="UAA62" s="2"/>
      <c r="UAC62" s="2"/>
      <c r="UAE62" s="2"/>
      <c r="UAG62" s="2"/>
      <c r="UAI62" s="2"/>
      <c r="UAK62" s="2"/>
      <c r="UAM62" s="2"/>
      <c r="UAO62" s="2"/>
      <c r="UAQ62" s="2"/>
      <c r="UAS62" s="2"/>
      <c r="UAU62" s="2"/>
      <c r="UAW62" s="2"/>
      <c r="UAY62" s="2"/>
      <c r="UBA62" s="2"/>
      <c r="UBC62" s="2"/>
      <c r="UBE62" s="2"/>
      <c r="UBG62" s="2"/>
      <c r="UBI62" s="2"/>
      <c r="UBK62" s="2"/>
      <c r="UBM62" s="2"/>
      <c r="UBO62" s="2"/>
      <c r="UBQ62" s="2"/>
      <c r="UBS62" s="2"/>
      <c r="UBU62" s="2"/>
      <c r="UBW62" s="2"/>
      <c r="UBY62" s="2"/>
      <c r="UCA62" s="2"/>
      <c r="UCC62" s="2"/>
      <c r="UCE62" s="2"/>
      <c r="UCG62" s="2"/>
      <c r="UCI62" s="2"/>
      <c r="UCK62" s="2"/>
      <c r="UCM62" s="2"/>
      <c r="UCO62" s="2"/>
      <c r="UCQ62" s="2"/>
      <c r="UCS62" s="2"/>
      <c r="UCU62" s="2"/>
      <c r="UCW62" s="2"/>
      <c r="UCY62" s="2"/>
      <c r="UDA62" s="2"/>
      <c r="UDC62" s="2"/>
      <c r="UDE62" s="2"/>
      <c r="UDG62" s="2"/>
      <c r="UDI62" s="2"/>
      <c r="UDK62" s="2"/>
      <c r="UDM62" s="2"/>
      <c r="UDO62" s="2"/>
      <c r="UDQ62" s="2"/>
      <c r="UDS62" s="2"/>
      <c r="UDU62" s="2"/>
      <c r="UDW62" s="2"/>
      <c r="UDY62" s="2"/>
      <c r="UEA62" s="2"/>
      <c r="UEC62" s="2"/>
      <c r="UEE62" s="2"/>
      <c r="UEG62" s="2"/>
      <c r="UEI62" s="2"/>
      <c r="UEK62" s="2"/>
      <c r="UEM62" s="2"/>
      <c r="UEO62" s="2"/>
      <c r="UEQ62" s="2"/>
      <c r="UES62" s="2"/>
      <c r="UEU62" s="2"/>
      <c r="UEW62" s="2"/>
      <c r="UEY62" s="2"/>
      <c r="UFA62" s="2"/>
      <c r="UFC62" s="2"/>
      <c r="UFE62" s="2"/>
      <c r="UFG62" s="2"/>
      <c r="UFI62" s="2"/>
      <c r="UFK62" s="2"/>
      <c r="UFM62" s="2"/>
      <c r="UFO62" s="2"/>
      <c r="UFQ62" s="2"/>
      <c r="UFS62" s="2"/>
      <c r="UFU62" s="2"/>
      <c r="UFW62" s="2"/>
      <c r="UFY62" s="2"/>
      <c r="UGA62" s="2"/>
      <c r="UGC62" s="2"/>
      <c r="UGE62" s="2"/>
      <c r="UGG62" s="2"/>
      <c r="UGI62" s="2"/>
      <c r="UGK62" s="2"/>
      <c r="UGM62" s="2"/>
      <c r="UGO62" s="2"/>
      <c r="UGQ62" s="2"/>
      <c r="UGS62" s="2"/>
      <c r="UGU62" s="2"/>
      <c r="UGW62" s="2"/>
      <c r="UGY62" s="2"/>
      <c r="UHA62" s="2"/>
      <c r="UHC62" s="2"/>
      <c r="UHE62" s="2"/>
      <c r="UHG62" s="2"/>
      <c r="UHI62" s="2"/>
      <c r="UHK62" s="2"/>
      <c r="UHM62" s="2"/>
      <c r="UHO62" s="2"/>
      <c r="UHQ62" s="2"/>
      <c r="UHS62" s="2"/>
      <c r="UHU62" s="2"/>
      <c r="UHW62" s="2"/>
      <c r="UHY62" s="2"/>
      <c r="UIA62" s="2"/>
      <c r="UIC62" s="2"/>
      <c r="UIE62" s="2"/>
      <c r="UIG62" s="2"/>
      <c r="UII62" s="2"/>
      <c r="UIK62" s="2"/>
      <c r="UIM62" s="2"/>
      <c r="UIO62" s="2"/>
      <c r="UIQ62" s="2"/>
      <c r="UIS62" s="2"/>
      <c r="UIU62" s="2"/>
      <c r="UIW62" s="2"/>
      <c r="UIY62" s="2"/>
      <c r="UJA62" s="2"/>
      <c r="UJC62" s="2"/>
      <c r="UJE62" s="2"/>
      <c r="UJG62" s="2"/>
      <c r="UJI62" s="2"/>
      <c r="UJK62" s="2"/>
      <c r="UJM62" s="2"/>
      <c r="UJO62" s="2"/>
      <c r="UJQ62" s="2"/>
      <c r="UJS62" s="2"/>
      <c r="UJU62" s="2"/>
      <c r="UJW62" s="2"/>
      <c r="UJY62" s="2"/>
      <c r="UKA62" s="2"/>
      <c r="UKC62" s="2"/>
      <c r="UKE62" s="2"/>
      <c r="UKG62" s="2"/>
      <c r="UKI62" s="2"/>
      <c r="UKK62" s="2"/>
      <c r="UKM62" s="2"/>
      <c r="UKO62" s="2"/>
      <c r="UKQ62" s="2"/>
      <c r="UKS62" s="2"/>
      <c r="UKU62" s="2"/>
      <c r="UKW62" s="2"/>
      <c r="UKY62" s="2"/>
      <c r="ULA62" s="2"/>
      <c r="ULC62" s="2"/>
      <c r="ULE62" s="2"/>
      <c r="ULG62" s="2"/>
      <c r="ULI62" s="2"/>
      <c r="ULK62" s="2"/>
      <c r="ULM62" s="2"/>
      <c r="ULO62" s="2"/>
      <c r="ULQ62" s="2"/>
      <c r="ULS62" s="2"/>
      <c r="ULU62" s="2"/>
      <c r="ULW62" s="2"/>
      <c r="ULY62" s="2"/>
      <c r="UMA62" s="2"/>
      <c r="UMC62" s="2"/>
      <c r="UME62" s="2"/>
      <c r="UMG62" s="2"/>
      <c r="UMI62" s="2"/>
      <c r="UMK62" s="2"/>
      <c r="UMM62" s="2"/>
      <c r="UMO62" s="2"/>
      <c r="UMQ62" s="2"/>
      <c r="UMS62" s="2"/>
      <c r="UMU62" s="2"/>
      <c r="UMW62" s="2"/>
      <c r="UMY62" s="2"/>
      <c r="UNA62" s="2"/>
      <c r="UNC62" s="2"/>
      <c r="UNE62" s="2"/>
      <c r="UNG62" s="2"/>
      <c r="UNI62" s="2"/>
      <c r="UNK62" s="2"/>
      <c r="UNM62" s="2"/>
      <c r="UNO62" s="2"/>
      <c r="UNQ62" s="2"/>
      <c r="UNS62" s="2"/>
      <c r="UNU62" s="2"/>
      <c r="UNW62" s="2"/>
      <c r="UNY62" s="2"/>
      <c r="UOA62" s="2"/>
      <c r="UOC62" s="2"/>
      <c r="UOE62" s="2"/>
      <c r="UOG62" s="2"/>
      <c r="UOI62" s="2"/>
      <c r="UOK62" s="2"/>
      <c r="UOM62" s="2"/>
      <c r="UOO62" s="2"/>
      <c r="UOQ62" s="2"/>
      <c r="UOS62" s="2"/>
      <c r="UOU62" s="2"/>
      <c r="UOW62" s="2"/>
      <c r="UOY62" s="2"/>
      <c r="UPA62" s="2"/>
      <c r="UPC62" s="2"/>
      <c r="UPE62" s="2"/>
      <c r="UPG62" s="2"/>
      <c r="UPI62" s="2"/>
      <c r="UPK62" s="2"/>
      <c r="UPM62" s="2"/>
      <c r="UPO62" s="2"/>
      <c r="UPQ62" s="2"/>
      <c r="UPS62" s="2"/>
      <c r="UPU62" s="2"/>
      <c r="UPW62" s="2"/>
      <c r="UPY62" s="2"/>
      <c r="UQA62" s="2"/>
      <c r="UQC62" s="2"/>
      <c r="UQE62" s="2"/>
      <c r="UQG62" s="2"/>
      <c r="UQI62" s="2"/>
      <c r="UQK62" s="2"/>
      <c r="UQM62" s="2"/>
      <c r="UQO62" s="2"/>
      <c r="UQQ62" s="2"/>
      <c r="UQS62" s="2"/>
      <c r="UQU62" s="2"/>
      <c r="UQW62" s="2"/>
      <c r="UQY62" s="2"/>
      <c r="URA62" s="2"/>
      <c r="URC62" s="2"/>
      <c r="URE62" s="2"/>
      <c r="URG62" s="2"/>
      <c r="URI62" s="2"/>
      <c r="URK62" s="2"/>
      <c r="URM62" s="2"/>
      <c r="URO62" s="2"/>
      <c r="URQ62" s="2"/>
      <c r="URS62" s="2"/>
      <c r="URU62" s="2"/>
      <c r="URW62" s="2"/>
      <c r="URY62" s="2"/>
      <c r="USA62" s="2"/>
      <c r="USC62" s="2"/>
      <c r="USE62" s="2"/>
      <c r="USG62" s="2"/>
      <c r="USI62" s="2"/>
      <c r="USK62" s="2"/>
      <c r="USM62" s="2"/>
      <c r="USO62" s="2"/>
      <c r="USQ62" s="2"/>
      <c r="USS62" s="2"/>
      <c r="USU62" s="2"/>
      <c r="USW62" s="2"/>
      <c r="USY62" s="2"/>
      <c r="UTA62" s="2"/>
      <c r="UTC62" s="2"/>
      <c r="UTE62" s="2"/>
      <c r="UTG62" s="2"/>
      <c r="UTI62" s="2"/>
      <c r="UTK62" s="2"/>
      <c r="UTM62" s="2"/>
      <c r="UTO62" s="2"/>
      <c r="UTQ62" s="2"/>
      <c r="UTS62" s="2"/>
      <c r="UTU62" s="2"/>
      <c r="UTW62" s="2"/>
      <c r="UTY62" s="2"/>
      <c r="UUA62" s="2"/>
      <c r="UUC62" s="2"/>
      <c r="UUE62" s="2"/>
      <c r="UUG62" s="2"/>
      <c r="UUI62" s="2"/>
      <c r="UUK62" s="2"/>
      <c r="UUM62" s="2"/>
      <c r="UUO62" s="2"/>
      <c r="UUQ62" s="2"/>
      <c r="UUS62" s="2"/>
      <c r="UUU62" s="2"/>
      <c r="UUW62" s="2"/>
      <c r="UUY62" s="2"/>
      <c r="UVA62" s="2"/>
      <c r="UVC62" s="2"/>
      <c r="UVE62" s="2"/>
      <c r="UVG62" s="2"/>
      <c r="UVI62" s="2"/>
      <c r="UVK62" s="2"/>
      <c r="UVM62" s="2"/>
      <c r="UVO62" s="2"/>
      <c r="UVQ62" s="2"/>
      <c r="UVS62" s="2"/>
      <c r="UVU62" s="2"/>
      <c r="UVW62" s="2"/>
      <c r="UVY62" s="2"/>
      <c r="UWA62" s="2"/>
      <c r="UWC62" s="2"/>
      <c r="UWE62" s="2"/>
      <c r="UWG62" s="2"/>
      <c r="UWI62" s="2"/>
      <c r="UWK62" s="2"/>
      <c r="UWM62" s="2"/>
      <c r="UWO62" s="2"/>
      <c r="UWQ62" s="2"/>
      <c r="UWS62" s="2"/>
      <c r="UWU62" s="2"/>
      <c r="UWW62" s="2"/>
      <c r="UWY62" s="2"/>
      <c r="UXA62" s="2"/>
      <c r="UXC62" s="2"/>
      <c r="UXE62" s="2"/>
      <c r="UXG62" s="2"/>
      <c r="UXI62" s="2"/>
      <c r="UXK62" s="2"/>
      <c r="UXM62" s="2"/>
      <c r="UXO62" s="2"/>
      <c r="UXQ62" s="2"/>
      <c r="UXS62" s="2"/>
      <c r="UXU62" s="2"/>
      <c r="UXW62" s="2"/>
      <c r="UXY62" s="2"/>
      <c r="UYA62" s="2"/>
      <c r="UYC62" s="2"/>
      <c r="UYE62" s="2"/>
      <c r="UYG62" s="2"/>
      <c r="UYI62" s="2"/>
      <c r="UYK62" s="2"/>
      <c r="UYM62" s="2"/>
      <c r="UYO62" s="2"/>
      <c r="UYQ62" s="2"/>
      <c r="UYS62" s="2"/>
      <c r="UYU62" s="2"/>
      <c r="UYW62" s="2"/>
      <c r="UYY62" s="2"/>
      <c r="UZA62" s="2"/>
      <c r="UZC62" s="2"/>
      <c r="UZE62" s="2"/>
      <c r="UZG62" s="2"/>
      <c r="UZI62" s="2"/>
      <c r="UZK62" s="2"/>
      <c r="UZM62" s="2"/>
      <c r="UZO62" s="2"/>
      <c r="UZQ62" s="2"/>
      <c r="UZS62" s="2"/>
      <c r="UZU62" s="2"/>
      <c r="UZW62" s="2"/>
      <c r="UZY62" s="2"/>
      <c r="VAA62" s="2"/>
      <c r="VAC62" s="2"/>
      <c r="VAE62" s="2"/>
      <c r="VAG62" s="2"/>
      <c r="VAI62" s="2"/>
      <c r="VAK62" s="2"/>
      <c r="VAM62" s="2"/>
      <c r="VAO62" s="2"/>
      <c r="VAQ62" s="2"/>
      <c r="VAS62" s="2"/>
      <c r="VAU62" s="2"/>
      <c r="VAW62" s="2"/>
      <c r="VAY62" s="2"/>
      <c r="VBA62" s="2"/>
      <c r="VBC62" s="2"/>
      <c r="VBE62" s="2"/>
      <c r="VBG62" s="2"/>
      <c r="VBI62" s="2"/>
      <c r="VBK62" s="2"/>
      <c r="VBM62" s="2"/>
      <c r="VBO62" s="2"/>
      <c r="VBQ62" s="2"/>
      <c r="VBS62" s="2"/>
      <c r="VBU62" s="2"/>
      <c r="VBW62" s="2"/>
      <c r="VBY62" s="2"/>
      <c r="VCA62" s="2"/>
      <c r="VCC62" s="2"/>
      <c r="VCE62" s="2"/>
      <c r="VCG62" s="2"/>
      <c r="VCI62" s="2"/>
      <c r="VCK62" s="2"/>
      <c r="VCM62" s="2"/>
      <c r="VCO62" s="2"/>
      <c r="VCQ62" s="2"/>
      <c r="VCS62" s="2"/>
      <c r="VCU62" s="2"/>
      <c r="VCW62" s="2"/>
      <c r="VCY62" s="2"/>
      <c r="VDA62" s="2"/>
      <c r="VDC62" s="2"/>
      <c r="VDE62" s="2"/>
      <c r="VDG62" s="2"/>
      <c r="VDI62" s="2"/>
      <c r="VDK62" s="2"/>
      <c r="VDM62" s="2"/>
      <c r="VDO62" s="2"/>
      <c r="VDQ62" s="2"/>
      <c r="VDS62" s="2"/>
      <c r="VDU62" s="2"/>
      <c r="VDW62" s="2"/>
      <c r="VDY62" s="2"/>
      <c r="VEA62" s="2"/>
      <c r="VEC62" s="2"/>
      <c r="VEE62" s="2"/>
      <c r="VEG62" s="2"/>
      <c r="VEI62" s="2"/>
      <c r="VEK62" s="2"/>
      <c r="VEM62" s="2"/>
      <c r="VEO62" s="2"/>
      <c r="VEQ62" s="2"/>
      <c r="VES62" s="2"/>
      <c r="VEU62" s="2"/>
      <c r="VEW62" s="2"/>
      <c r="VEY62" s="2"/>
      <c r="VFA62" s="2"/>
      <c r="VFC62" s="2"/>
      <c r="VFE62" s="2"/>
      <c r="VFG62" s="2"/>
      <c r="VFI62" s="2"/>
      <c r="VFK62" s="2"/>
      <c r="VFM62" s="2"/>
      <c r="VFO62" s="2"/>
      <c r="VFQ62" s="2"/>
      <c r="VFS62" s="2"/>
      <c r="VFU62" s="2"/>
      <c r="VFW62" s="2"/>
      <c r="VFY62" s="2"/>
      <c r="VGA62" s="2"/>
      <c r="VGC62" s="2"/>
      <c r="VGE62" s="2"/>
      <c r="VGG62" s="2"/>
      <c r="VGI62" s="2"/>
      <c r="VGK62" s="2"/>
      <c r="VGM62" s="2"/>
      <c r="VGO62" s="2"/>
      <c r="VGQ62" s="2"/>
      <c r="VGS62" s="2"/>
      <c r="VGU62" s="2"/>
      <c r="VGW62" s="2"/>
      <c r="VGY62" s="2"/>
      <c r="VHA62" s="2"/>
      <c r="VHC62" s="2"/>
      <c r="VHE62" s="2"/>
      <c r="VHG62" s="2"/>
      <c r="VHI62" s="2"/>
      <c r="VHK62" s="2"/>
      <c r="VHM62" s="2"/>
      <c r="VHO62" s="2"/>
      <c r="VHQ62" s="2"/>
      <c r="VHS62" s="2"/>
      <c r="VHU62" s="2"/>
      <c r="VHW62" s="2"/>
      <c r="VHY62" s="2"/>
      <c r="VIA62" s="2"/>
      <c r="VIC62" s="2"/>
      <c r="VIE62" s="2"/>
      <c r="VIG62" s="2"/>
      <c r="VII62" s="2"/>
      <c r="VIK62" s="2"/>
      <c r="VIM62" s="2"/>
      <c r="VIO62" s="2"/>
      <c r="VIQ62" s="2"/>
      <c r="VIS62" s="2"/>
      <c r="VIU62" s="2"/>
      <c r="VIW62" s="2"/>
      <c r="VIY62" s="2"/>
      <c r="VJA62" s="2"/>
      <c r="VJC62" s="2"/>
      <c r="VJE62" s="2"/>
      <c r="VJG62" s="2"/>
      <c r="VJI62" s="2"/>
      <c r="VJK62" s="2"/>
      <c r="VJM62" s="2"/>
      <c r="VJO62" s="2"/>
      <c r="VJQ62" s="2"/>
      <c r="VJS62" s="2"/>
      <c r="VJU62" s="2"/>
      <c r="VJW62" s="2"/>
      <c r="VJY62" s="2"/>
      <c r="VKA62" s="2"/>
      <c r="VKC62" s="2"/>
      <c r="VKE62" s="2"/>
      <c r="VKG62" s="2"/>
      <c r="VKI62" s="2"/>
      <c r="VKK62" s="2"/>
      <c r="VKM62" s="2"/>
      <c r="VKO62" s="2"/>
      <c r="VKQ62" s="2"/>
      <c r="VKS62" s="2"/>
      <c r="VKU62" s="2"/>
      <c r="VKW62" s="2"/>
      <c r="VKY62" s="2"/>
      <c r="VLA62" s="2"/>
      <c r="VLC62" s="2"/>
      <c r="VLE62" s="2"/>
      <c r="VLG62" s="2"/>
      <c r="VLI62" s="2"/>
      <c r="VLK62" s="2"/>
      <c r="VLM62" s="2"/>
      <c r="VLO62" s="2"/>
      <c r="VLQ62" s="2"/>
      <c r="VLS62" s="2"/>
      <c r="VLU62" s="2"/>
      <c r="VLW62" s="2"/>
      <c r="VLY62" s="2"/>
      <c r="VMA62" s="2"/>
      <c r="VMC62" s="2"/>
      <c r="VME62" s="2"/>
      <c r="VMG62" s="2"/>
      <c r="VMI62" s="2"/>
      <c r="VMK62" s="2"/>
      <c r="VMM62" s="2"/>
      <c r="VMO62" s="2"/>
      <c r="VMQ62" s="2"/>
      <c r="VMS62" s="2"/>
      <c r="VMU62" s="2"/>
      <c r="VMW62" s="2"/>
      <c r="VMY62" s="2"/>
      <c r="VNA62" s="2"/>
      <c r="VNC62" s="2"/>
      <c r="VNE62" s="2"/>
      <c r="VNG62" s="2"/>
      <c r="VNI62" s="2"/>
      <c r="VNK62" s="2"/>
      <c r="VNM62" s="2"/>
      <c r="VNO62" s="2"/>
      <c r="VNQ62" s="2"/>
      <c r="VNS62" s="2"/>
      <c r="VNU62" s="2"/>
      <c r="VNW62" s="2"/>
      <c r="VNY62" s="2"/>
      <c r="VOA62" s="2"/>
      <c r="VOC62" s="2"/>
      <c r="VOE62" s="2"/>
      <c r="VOG62" s="2"/>
      <c r="VOI62" s="2"/>
      <c r="VOK62" s="2"/>
      <c r="VOM62" s="2"/>
      <c r="VOO62" s="2"/>
      <c r="VOQ62" s="2"/>
      <c r="VOS62" s="2"/>
      <c r="VOU62" s="2"/>
      <c r="VOW62" s="2"/>
      <c r="VOY62" s="2"/>
      <c r="VPA62" s="2"/>
      <c r="VPC62" s="2"/>
      <c r="VPE62" s="2"/>
      <c r="VPG62" s="2"/>
      <c r="VPI62" s="2"/>
      <c r="VPK62" s="2"/>
      <c r="VPM62" s="2"/>
      <c r="VPO62" s="2"/>
      <c r="VPQ62" s="2"/>
      <c r="VPS62" s="2"/>
      <c r="VPU62" s="2"/>
      <c r="VPW62" s="2"/>
      <c r="VPY62" s="2"/>
      <c r="VQA62" s="2"/>
      <c r="VQC62" s="2"/>
      <c r="VQE62" s="2"/>
      <c r="VQG62" s="2"/>
      <c r="VQI62" s="2"/>
      <c r="VQK62" s="2"/>
      <c r="VQM62" s="2"/>
      <c r="VQO62" s="2"/>
      <c r="VQQ62" s="2"/>
      <c r="VQS62" s="2"/>
      <c r="VQU62" s="2"/>
      <c r="VQW62" s="2"/>
      <c r="VQY62" s="2"/>
      <c r="VRA62" s="2"/>
      <c r="VRC62" s="2"/>
      <c r="VRE62" s="2"/>
      <c r="VRG62" s="2"/>
      <c r="VRI62" s="2"/>
      <c r="VRK62" s="2"/>
      <c r="VRM62" s="2"/>
      <c r="VRO62" s="2"/>
      <c r="VRQ62" s="2"/>
      <c r="VRS62" s="2"/>
      <c r="VRU62" s="2"/>
      <c r="VRW62" s="2"/>
      <c r="VRY62" s="2"/>
      <c r="VSA62" s="2"/>
      <c r="VSC62" s="2"/>
      <c r="VSE62" s="2"/>
      <c r="VSG62" s="2"/>
      <c r="VSI62" s="2"/>
      <c r="VSK62" s="2"/>
      <c r="VSM62" s="2"/>
      <c r="VSO62" s="2"/>
      <c r="VSQ62" s="2"/>
      <c r="VSS62" s="2"/>
      <c r="VSU62" s="2"/>
      <c r="VSW62" s="2"/>
      <c r="VSY62" s="2"/>
      <c r="VTA62" s="2"/>
      <c r="VTC62" s="2"/>
      <c r="VTE62" s="2"/>
      <c r="VTG62" s="2"/>
      <c r="VTI62" s="2"/>
      <c r="VTK62" s="2"/>
      <c r="VTM62" s="2"/>
      <c r="VTO62" s="2"/>
      <c r="VTQ62" s="2"/>
      <c r="VTS62" s="2"/>
      <c r="VTU62" s="2"/>
      <c r="VTW62" s="2"/>
      <c r="VTY62" s="2"/>
      <c r="VUA62" s="2"/>
      <c r="VUC62" s="2"/>
      <c r="VUE62" s="2"/>
      <c r="VUG62" s="2"/>
      <c r="VUI62" s="2"/>
      <c r="VUK62" s="2"/>
      <c r="VUM62" s="2"/>
      <c r="VUO62" s="2"/>
      <c r="VUQ62" s="2"/>
      <c r="VUS62" s="2"/>
      <c r="VUU62" s="2"/>
      <c r="VUW62" s="2"/>
      <c r="VUY62" s="2"/>
      <c r="VVA62" s="2"/>
      <c r="VVC62" s="2"/>
      <c r="VVE62" s="2"/>
      <c r="VVG62" s="2"/>
      <c r="VVI62" s="2"/>
      <c r="VVK62" s="2"/>
      <c r="VVM62" s="2"/>
      <c r="VVO62" s="2"/>
      <c r="VVQ62" s="2"/>
      <c r="VVS62" s="2"/>
      <c r="VVU62" s="2"/>
      <c r="VVW62" s="2"/>
      <c r="VVY62" s="2"/>
      <c r="VWA62" s="2"/>
      <c r="VWC62" s="2"/>
      <c r="VWE62" s="2"/>
      <c r="VWG62" s="2"/>
      <c r="VWI62" s="2"/>
      <c r="VWK62" s="2"/>
      <c r="VWM62" s="2"/>
      <c r="VWO62" s="2"/>
      <c r="VWQ62" s="2"/>
      <c r="VWS62" s="2"/>
      <c r="VWU62" s="2"/>
      <c r="VWW62" s="2"/>
      <c r="VWY62" s="2"/>
      <c r="VXA62" s="2"/>
      <c r="VXC62" s="2"/>
      <c r="VXE62" s="2"/>
      <c r="VXG62" s="2"/>
      <c r="VXI62" s="2"/>
      <c r="VXK62" s="2"/>
      <c r="VXM62" s="2"/>
      <c r="VXO62" s="2"/>
      <c r="VXQ62" s="2"/>
      <c r="VXS62" s="2"/>
      <c r="VXU62" s="2"/>
      <c r="VXW62" s="2"/>
      <c r="VXY62" s="2"/>
      <c r="VYA62" s="2"/>
      <c r="VYC62" s="2"/>
      <c r="VYE62" s="2"/>
      <c r="VYG62" s="2"/>
      <c r="VYI62" s="2"/>
      <c r="VYK62" s="2"/>
      <c r="VYM62" s="2"/>
      <c r="VYO62" s="2"/>
      <c r="VYQ62" s="2"/>
      <c r="VYS62" s="2"/>
      <c r="VYU62" s="2"/>
      <c r="VYW62" s="2"/>
      <c r="VYY62" s="2"/>
      <c r="VZA62" s="2"/>
      <c r="VZC62" s="2"/>
      <c r="VZE62" s="2"/>
      <c r="VZG62" s="2"/>
      <c r="VZI62" s="2"/>
      <c r="VZK62" s="2"/>
      <c r="VZM62" s="2"/>
      <c r="VZO62" s="2"/>
      <c r="VZQ62" s="2"/>
      <c r="VZS62" s="2"/>
      <c r="VZU62" s="2"/>
      <c r="VZW62" s="2"/>
      <c r="VZY62" s="2"/>
      <c r="WAA62" s="2"/>
      <c r="WAC62" s="2"/>
      <c r="WAE62" s="2"/>
      <c r="WAG62" s="2"/>
      <c r="WAI62" s="2"/>
      <c r="WAK62" s="2"/>
      <c r="WAM62" s="2"/>
      <c r="WAO62" s="2"/>
      <c r="WAQ62" s="2"/>
      <c r="WAS62" s="2"/>
      <c r="WAU62" s="2"/>
      <c r="WAW62" s="2"/>
      <c r="WAY62" s="2"/>
      <c r="WBA62" s="2"/>
      <c r="WBC62" s="2"/>
      <c r="WBE62" s="2"/>
      <c r="WBG62" s="2"/>
      <c r="WBI62" s="2"/>
      <c r="WBK62" s="2"/>
      <c r="WBM62" s="2"/>
      <c r="WBO62" s="2"/>
      <c r="WBQ62" s="2"/>
      <c r="WBS62" s="2"/>
      <c r="WBU62" s="2"/>
      <c r="WBW62" s="2"/>
      <c r="WBY62" s="2"/>
      <c r="WCA62" s="2"/>
      <c r="WCC62" s="2"/>
      <c r="WCE62" s="2"/>
      <c r="WCG62" s="2"/>
      <c r="WCI62" s="2"/>
      <c r="WCK62" s="2"/>
      <c r="WCM62" s="2"/>
      <c r="WCO62" s="2"/>
      <c r="WCQ62" s="2"/>
      <c r="WCS62" s="2"/>
      <c r="WCU62" s="2"/>
      <c r="WCW62" s="2"/>
      <c r="WCY62" s="2"/>
      <c r="WDA62" s="2"/>
      <c r="WDC62" s="2"/>
      <c r="WDE62" s="2"/>
      <c r="WDG62" s="2"/>
      <c r="WDI62" s="2"/>
      <c r="WDK62" s="2"/>
      <c r="WDM62" s="2"/>
      <c r="WDO62" s="2"/>
      <c r="WDQ62" s="2"/>
      <c r="WDS62" s="2"/>
      <c r="WDU62" s="2"/>
      <c r="WDW62" s="2"/>
      <c r="WDY62" s="2"/>
      <c r="WEA62" s="2"/>
      <c r="WEC62" s="2"/>
      <c r="WEE62" s="2"/>
      <c r="WEG62" s="2"/>
      <c r="WEI62" s="2"/>
      <c r="WEK62" s="2"/>
      <c r="WEM62" s="2"/>
      <c r="WEO62" s="2"/>
      <c r="WEQ62" s="2"/>
      <c r="WES62" s="2"/>
      <c r="WEU62" s="2"/>
      <c r="WEW62" s="2"/>
      <c r="WEY62" s="2"/>
      <c r="WFA62" s="2"/>
      <c r="WFC62" s="2"/>
      <c r="WFE62" s="2"/>
      <c r="WFG62" s="2"/>
      <c r="WFI62" s="2"/>
      <c r="WFK62" s="2"/>
      <c r="WFM62" s="2"/>
      <c r="WFO62" s="2"/>
      <c r="WFQ62" s="2"/>
      <c r="WFS62" s="2"/>
      <c r="WFU62" s="2"/>
      <c r="WFW62" s="2"/>
      <c r="WFY62" s="2"/>
      <c r="WGA62" s="2"/>
      <c r="WGC62" s="2"/>
      <c r="WGE62" s="2"/>
      <c r="WGG62" s="2"/>
      <c r="WGI62" s="2"/>
      <c r="WGK62" s="2"/>
      <c r="WGM62" s="2"/>
      <c r="WGO62" s="2"/>
      <c r="WGQ62" s="2"/>
      <c r="WGS62" s="2"/>
      <c r="WGU62" s="2"/>
      <c r="WGW62" s="2"/>
      <c r="WGY62" s="2"/>
      <c r="WHA62" s="2"/>
      <c r="WHC62" s="2"/>
      <c r="WHE62" s="2"/>
      <c r="WHG62" s="2"/>
      <c r="WHI62" s="2"/>
      <c r="WHK62" s="2"/>
      <c r="WHM62" s="2"/>
      <c r="WHO62" s="2"/>
      <c r="WHQ62" s="2"/>
      <c r="WHS62" s="2"/>
      <c r="WHU62" s="2"/>
      <c r="WHW62" s="2"/>
      <c r="WHY62" s="2"/>
      <c r="WIA62" s="2"/>
      <c r="WIC62" s="2"/>
      <c r="WIE62" s="2"/>
      <c r="WIG62" s="2"/>
      <c r="WII62" s="2"/>
      <c r="WIK62" s="2"/>
      <c r="WIM62" s="2"/>
      <c r="WIO62" s="2"/>
      <c r="WIQ62" s="2"/>
      <c r="WIS62" s="2"/>
      <c r="WIU62" s="2"/>
      <c r="WIW62" s="2"/>
      <c r="WIY62" s="2"/>
      <c r="WJA62" s="2"/>
      <c r="WJC62" s="2"/>
      <c r="WJE62" s="2"/>
      <c r="WJG62" s="2"/>
      <c r="WJI62" s="2"/>
      <c r="WJK62" s="2"/>
      <c r="WJM62" s="2"/>
      <c r="WJO62" s="2"/>
      <c r="WJQ62" s="2"/>
      <c r="WJS62" s="2"/>
      <c r="WJU62" s="2"/>
      <c r="WJW62" s="2"/>
      <c r="WJY62" s="2"/>
      <c r="WKA62" s="2"/>
      <c r="WKC62" s="2"/>
      <c r="WKE62" s="2"/>
      <c r="WKG62" s="2"/>
      <c r="WKI62" s="2"/>
      <c r="WKK62" s="2"/>
      <c r="WKM62" s="2"/>
      <c r="WKO62" s="2"/>
      <c r="WKQ62" s="2"/>
      <c r="WKS62" s="2"/>
      <c r="WKU62" s="2"/>
      <c r="WKW62" s="2"/>
      <c r="WKY62" s="2"/>
      <c r="WLA62" s="2"/>
      <c r="WLC62" s="2"/>
      <c r="WLE62" s="2"/>
      <c r="WLG62" s="2"/>
      <c r="WLI62" s="2"/>
      <c r="WLK62" s="2"/>
      <c r="WLM62" s="2"/>
      <c r="WLO62" s="2"/>
      <c r="WLQ62" s="2"/>
      <c r="WLS62" s="2"/>
      <c r="WLU62" s="2"/>
      <c r="WLW62" s="2"/>
      <c r="WLY62" s="2"/>
      <c r="WMA62" s="2"/>
      <c r="WMC62" s="2"/>
      <c r="WME62" s="2"/>
      <c r="WMG62" s="2"/>
      <c r="WMI62" s="2"/>
      <c r="WMK62" s="2"/>
      <c r="WMM62" s="2"/>
      <c r="WMO62" s="2"/>
      <c r="WMQ62" s="2"/>
      <c r="WMS62" s="2"/>
      <c r="WMU62" s="2"/>
      <c r="WMW62" s="2"/>
      <c r="WMY62" s="2"/>
      <c r="WNA62" s="2"/>
      <c r="WNC62" s="2"/>
      <c r="WNE62" s="2"/>
      <c r="WNG62" s="2"/>
      <c r="WNI62" s="2"/>
      <c r="WNK62" s="2"/>
      <c r="WNM62" s="2"/>
      <c r="WNO62" s="2"/>
      <c r="WNQ62" s="2"/>
      <c r="WNS62" s="2"/>
      <c r="WNU62" s="2"/>
      <c r="WNW62" s="2"/>
      <c r="WNY62" s="2"/>
      <c r="WOA62" s="2"/>
      <c r="WOC62" s="2"/>
      <c r="WOE62" s="2"/>
      <c r="WOG62" s="2"/>
      <c r="WOI62" s="2"/>
      <c r="WOK62" s="2"/>
      <c r="WOM62" s="2"/>
      <c r="WOO62" s="2"/>
      <c r="WOQ62" s="2"/>
      <c r="WOS62" s="2"/>
      <c r="WOU62" s="2"/>
      <c r="WOW62" s="2"/>
      <c r="WOY62" s="2"/>
      <c r="WPA62" s="2"/>
      <c r="WPC62" s="2"/>
      <c r="WPE62" s="2"/>
      <c r="WPG62" s="2"/>
      <c r="WPI62" s="2"/>
      <c r="WPK62" s="2"/>
      <c r="WPM62" s="2"/>
      <c r="WPO62" s="2"/>
      <c r="WPQ62" s="2"/>
      <c r="WPS62" s="2"/>
      <c r="WPU62" s="2"/>
      <c r="WPW62" s="2"/>
      <c r="WPY62" s="2"/>
      <c r="WQA62" s="2"/>
      <c r="WQC62" s="2"/>
      <c r="WQE62" s="2"/>
      <c r="WQG62" s="2"/>
      <c r="WQI62" s="2"/>
      <c r="WQK62" s="2"/>
      <c r="WQM62" s="2"/>
      <c r="WQO62" s="2"/>
      <c r="WQQ62" s="2"/>
      <c r="WQS62" s="2"/>
      <c r="WQU62" s="2"/>
      <c r="WQW62" s="2"/>
      <c r="WQY62" s="2"/>
      <c r="WRA62" s="2"/>
      <c r="WRC62" s="2"/>
      <c r="WRE62" s="2"/>
      <c r="WRG62" s="2"/>
      <c r="WRI62" s="2"/>
      <c r="WRK62" s="2"/>
      <c r="WRM62" s="2"/>
      <c r="WRO62" s="2"/>
      <c r="WRQ62" s="2"/>
      <c r="WRS62" s="2"/>
      <c r="WRU62" s="2"/>
      <c r="WRW62" s="2"/>
      <c r="WRY62" s="2"/>
      <c r="WSA62" s="2"/>
      <c r="WSC62" s="2"/>
      <c r="WSE62" s="2"/>
      <c r="WSG62" s="2"/>
      <c r="WSI62" s="2"/>
      <c r="WSK62" s="2"/>
      <c r="WSM62" s="2"/>
      <c r="WSO62" s="2"/>
      <c r="WSQ62" s="2"/>
      <c r="WSS62" s="2"/>
      <c r="WSU62" s="2"/>
      <c r="WSW62" s="2"/>
      <c r="WSY62" s="2"/>
      <c r="WTA62" s="2"/>
      <c r="WTC62" s="2"/>
      <c r="WTE62" s="2"/>
      <c r="WTG62" s="2"/>
      <c r="WTI62" s="2"/>
      <c r="WTK62" s="2"/>
      <c r="WTM62" s="2"/>
      <c r="WTO62" s="2"/>
      <c r="WTQ62" s="2"/>
      <c r="WTS62" s="2"/>
      <c r="WTU62" s="2"/>
      <c r="WTW62" s="2"/>
      <c r="WTY62" s="2"/>
      <c r="WUA62" s="2"/>
      <c r="WUC62" s="2"/>
      <c r="WUE62" s="2"/>
      <c r="WUG62" s="2"/>
      <c r="WUI62" s="2"/>
      <c r="WUK62" s="2"/>
      <c r="WUM62" s="2"/>
      <c r="WUO62" s="2"/>
      <c r="WUQ62" s="2"/>
      <c r="WUS62" s="2"/>
      <c r="WUU62" s="2"/>
      <c r="WUW62" s="2"/>
      <c r="WUY62" s="2"/>
      <c r="WVA62" s="2"/>
      <c r="WVC62" s="2"/>
      <c r="WVE62" s="2"/>
      <c r="WVG62" s="2"/>
      <c r="WVI62" s="2"/>
      <c r="WVK62" s="2"/>
      <c r="WVM62" s="2"/>
      <c r="WVO62" s="2"/>
      <c r="WVQ62" s="2"/>
      <c r="WVS62" s="2"/>
      <c r="WVU62" s="2"/>
      <c r="WVW62" s="2"/>
      <c r="WVY62" s="2"/>
      <c r="WWA62" s="2"/>
      <c r="WWC62" s="2"/>
      <c r="WWE62" s="2"/>
      <c r="WWG62" s="2"/>
      <c r="WWI62" s="2"/>
      <c r="WWK62" s="2"/>
      <c r="WWM62" s="2"/>
      <c r="WWO62" s="2"/>
      <c r="WWQ62" s="2"/>
      <c r="WWS62" s="2"/>
      <c r="WWU62" s="2"/>
      <c r="WWW62" s="2"/>
      <c r="WWY62" s="2"/>
      <c r="WXA62" s="2"/>
      <c r="WXC62" s="2"/>
      <c r="WXE62" s="2"/>
      <c r="WXG62" s="2"/>
      <c r="WXI62" s="2"/>
      <c r="WXK62" s="2"/>
      <c r="WXM62" s="2"/>
      <c r="WXO62" s="2"/>
      <c r="WXQ62" s="2"/>
      <c r="WXS62" s="2"/>
      <c r="WXU62" s="2"/>
      <c r="WXW62" s="2"/>
      <c r="WXY62" s="2"/>
      <c r="WYA62" s="2"/>
      <c r="WYC62" s="2"/>
      <c r="WYE62" s="2"/>
      <c r="WYG62" s="2"/>
      <c r="WYI62" s="2"/>
      <c r="WYK62" s="2"/>
      <c r="WYM62" s="2"/>
      <c r="WYO62" s="2"/>
      <c r="WYQ62" s="2"/>
      <c r="WYS62" s="2"/>
      <c r="WYU62" s="2"/>
      <c r="WYW62" s="2"/>
      <c r="WYY62" s="2"/>
      <c r="WZA62" s="2"/>
      <c r="WZC62" s="2"/>
      <c r="WZE62" s="2"/>
      <c r="WZG62" s="2"/>
      <c r="WZI62" s="2"/>
      <c r="WZK62" s="2"/>
      <c r="WZM62" s="2"/>
      <c r="WZO62" s="2"/>
      <c r="WZQ62" s="2"/>
      <c r="WZS62" s="2"/>
      <c r="WZU62" s="2"/>
      <c r="WZW62" s="2"/>
      <c r="WZY62" s="2"/>
      <c r="XAA62" s="2"/>
      <c r="XAC62" s="2"/>
      <c r="XAE62" s="2"/>
      <c r="XAG62" s="2"/>
      <c r="XAI62" s="2"/>
      <c r="XAK62" s="2"/>
      <c r="XAM62" s="2"/>
      <c r="XAO62" s="2"/>
      <c r="XAQ62" s="2"/>
      <c r="XAS62" s="2"/>
      <c r="XAU62" s="2"/>
      <c r="XAW62" s="2"/>
      <c r="XAY62" s="2"/>
      <c r="XBA62" s="2"/>
      <c r="XBC62" s="2"/>
      <c r="XBE62" s="2"/>
      <c r="XBG62" s="2"/>
      <c r="XBI62" s="2"/>
      <c r="XBK62" s="2"/>
      <c r="XBM62" s="2"/>
      <c r="XBO62" s="2"/>
      <c r="XBQ62" s="2"/>
      <c r="XBS62" s="2"/>
      <c r="XBU62" s="2"/>
      <c r="XBW62" s="2"/>
      <c r="XBY62" s="2"/>
      <c r="XCA62" s="2"/>
      <c r="XCC62" s="2"/>
      <c r="XCE62" s="2"/>
      <c r="XCG62" s="2"/>
      <c r="XCI62" s="2"/>
      <c r="XCK62" s="2"/>
      <c r="XCM62" s="2"/>
      <c r="XCO62" s="2"/>
      <c r="XCQ62" s="2"/>
      <c r="XCS62" s="2"/>
      <c r="XCU62" s="2"/>
      <c r="XCW62" s="2"/>
      <c r="XCY62" s="2"/>
      <c r="XDA62" s="2"/>
      <c r="XDC62" s="2"/>
      <c r="XDE62" s="2"/>
      <c r="XDG62" s="2"/>
      <c r="XDI62" s="2"/>
      <c r="XDK62" s="2"/>
      <c r="XDM62" s="2"/>
      <c r="XDO62" s="2"/>
      <c r="XDQ62" s="2"/>
      <c r="XDS62" s="2"/>
      <c r="XDU62" s="2"/>
      <c r="XDW62" s="2"/>
      <c r="XDY62" s="2"/>
      <c r="XEA62" s="2"/>
      <c r="XEC62" s="2"/>
      <c r="XEE62" s="2"/>
      <c r="XEG62" s="2"/>
      <c r="XEI62" s="2"/>
      <c r="XEK62" s="2"/>
      <c r="XEM62" s="2"/>
      <c r="XEO62" s="2"/>
      <c r="XEQ62" s="2"/>
      <c r="XES62" s="2"/>
      <c r="XEU62" s="2"/>
      <c r="XEW62" s="2"/>
      <c r="XEY62" s="2"/>
      <c r="XFA62" s="2"/>
      <c r="XFC62" s="2"/>
    </row>
    <row r="64" spans="1:1023 1025:2047 2049:3071 3073:4095 4097:5119 5121:6143 6145:7167 7169:8191 8193:9215 9217:10239 10241:11263 11265:12287 12289:13311 13313:14335 14337:15359 15361:16383" x14ac:dyDescent="0.25">
      <c r="D64" s="406"/>
      <c r="E64" s="406"/>
      <c r="F64" s="406"/>
      <c r="G64" s="406"/>
      <c r="H64" s="406"/>
      <c r="I64" s="406"/>
      <c r="J64" s="406"/>
    </row>
  </sheetData>
  <sheetProtection formatColumns="0" selectLockedCells="1" selectUnlockedCells="1"/>
  <mergeCells count="33">
    <mergeCell ref="O45:P45"/>
    <mergeCell ref="K25:L25"/>
    <mergeCell ref="O25:P25"/>
    <mergeCell ref="O44:P44"/>
    <mergeCell ref="A44:B46"/>
    <mergeCell ref="C44:D44"/>
    <mergeCell ref="E44:F44"/>
    <mergeCell ref="I44:J44"/>
    <mergeCell ref="K44:L44"/>
    <mergeCell ref="C45:D45"/>
    <mergeCell ref="E45:F45"/>
    <mergeCell ref="I45:J45"/>
    <mergeCell ref="K45:L45"/>
    <mergeCell ref="C5:D5"/>
    <mergeCell ref="C25:D25"/>
    <mergeCell ref="E25:F25"/>
    <mergeCell ref="I25:J25"/>
    <mergeCell ref="A4:B6"/>
    <mergeCell ref="C4:D4"/>
    <mergeCell ref="E4:F4"/>
    <mergeCell ref="I4:J4"/>
    <mergeCell ref="E5:F5"/>
    <mergeCell ref="A24:B26"/>
    <mergeCell ref="C24:D24"/>
    <mergeCell ref="E24:F24"/>
    <mergeCell ref="I24:J24"/>
    <mergeCell ref="K4:L4"/>
    <mergeCell ref="O4:P4"/>
    <mergeCell ref="K24:L24"/>
    <mergeCell ref="I5:J5"/>
    <mergeCell ref="K5:L5"/>
    <mergeCell ref="O5:P5"/>
    <mergeCell ref="O24:P2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27C4100E-9039-4D9F-AF34-85C8A47746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1" id="{FB25520C-A544-4EE9-9E07-7241B5DA5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0" id="{E3E9E787-872D-4145-A516-778CEE5667C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13" id="{D5DEE34B-E155-43C1-BFC6-99FFED295C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14" id="{2647985D-D1CC-48D1-A7C5-C7C31BE672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15" id="{C97D2634-B7D1-4129-99A6-E667BDAC26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6" id="{BC1793CB-A9AC-4698-8D19-C9898C9AC23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17" id="{523DD583-AA5F-4990-809D-D02E25A748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18" id="{1B734C9C-D340-40C2-9ED0-E54B5D1CDB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B3300B11-DFF5-4ADD-A335-7D344A9CBDD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FF2FEE98-D6EA-4CEB-8717-8691584E7B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51EF5AD7-F6DF-46AD-AD6F-BAD7E9F812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204F511B-F336-4E85-B52D-E4778C4319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B6F4F6C4-E9AE-4073-BF57-8CDDF8C937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D99A88F8-5A6C-4177-871B-64F0480184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10A2CFE6-04CC-427D-8B32-D8A4DB4B59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4888A52F-B323-45C6-8FE5-718F0F9271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BF6F699F-1157-452D-8A02-356E3CA5D0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topLeftCell="A7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style="13" customWidth="1"/>
    <col min="17" max="18" width="9.140625" style="41"/>
    <col min="19" max="19" width="10.85546875" customWidth="1"/>
  </cols>
  <sheetData>
    <row r="1" spans="1:19" ht="15.75" x14ac:dyDescent="0.25">
      <c r="A1" s="36" t="s">
        <v>98</v>
      </c>
      <c r="B1" s="6"/>
    </row>
    <row r="3" spans="1:19" ht="15.75" thickBot="1" x14ac:dyDescent="0.3"/>
    <row r="4" spans="1:19" x14ac:dyDescent="0.25">
      <c r="A4" s="440" t="s">
        <v>16</v>
      </c>
      <c r="B4" s="459"/>
      <c r="C4" s="459"/>
      <c r="D4" s="459"/>
      <c r="E4" s="462" t="s">
        <v>1</v>
      </c>
      <c r="F4" s="463"/>
      <c r="G4" s="458" t="s">
        <v>116</v>
      </c>
      <c r="H4" s="458"/>
      <c r="I4" s="176" t="s">
        <v>0</v>
      </c>
      <c r="K4" s="464" t="s">
        <v>19</v>
      </c>
      <c r="L4" s="458"/>
      <c r="M4" s="456" t="s">
        <v>116</v>
      </c>
      <c r="N4" s="457"/>
      <c r="O4" s="176" t="s">
        <v>0</v>
      </c>
      <c r="P4"/>
      <c r="Q4" s="470" t="s">
        <v>22</v>
      </c>
      <c r="R4" s="458"/>
      <c r="S4" s="176" t="s">
        <v>0</v>
      </c>
    </row>
    <row r="5" spans="1:19" x14ac:dyDescent="0.25">
      <c r="A5" s="460"/>
      <c r="B5" s="461"/>
      <c r="C5" s="461"/>
      <c r="D5" s="461"/>
      <c r="E5" s="465" t="s">
        <v>174</v>
      </c>
      <c r="F5" s="466"/>
      <c r="G5" s="467" t="str">
        <f>E5</f>
        <v>jan-set</v>
      </c>
      <c r="H5" s="467"/>
      <c r="I5" s="177" t="s">
        <v>122</v>
      </c>
      <c r="K5" s="468" t="str">
        <f>E5</f>
        <v>jan-set</v>
      </c>
      <c r="L5" s="467"/>
      <c r="M5" s="469" t="str">
        <f>E5</f>
        <v>jan-set</v>
      </c>
      <c r="N5" s="455"/>
      <c r="O5" s="177" t="str">
        <f>I5</f>
        <v>2021 /2020</v>
      </c>
      <c r="P5"/>
      <c r="Q5" s="468" t="str">
        <f>E5</f>
        <v>jan-set</v>
      </c>
      <c r="R5" s="466"/>
      <c r="S5" s="177" t="str">
        <f>O5</f>
        <v>2021 /2020</v>
      </c>
    </row>
    <row r="6" spans="1:19" ht="19.5" customHeight="1" thickBot="1" x14ac:dyDescent="0.3">
      <c r="A6" s="441"/>
      <c r="B6" s="472"/>
      <c r="C6" s="472"/>
      <c r="D6" s="472"/>
      <c r="E6" s="120">
        <v>2020</v>
      </c>
      <c r="F6" s="192">
        <v>2021</v>
      </c>
      <c r="G6" s="183">
        <f>E6</f>
        <v>2020</v>
      </c>
      <c r="H6" s="185">
        <f>F6</f>
        <v>2021</v>
      </c>
      <c r="I6" s="177" t="s">
        <v>1</v>
      </c>
      <c r="K6" s="182">
        <f>E6</f>
        <v>2020</v>
      </c>
      <c r="L6" s="186">
        <f>F6</f>
        <v>2021</v>
      </c>
      <c r="M6" s="184">
        <f>G6</f>
        <v>2020</v>
      </c>
      <c r="N6" s="185">
        <f>H6</f>
        <v>2021</v>
      </c>
      <c r="O6" s="358">
        <v>1000</v>
      </c>
      <c r="P6"/>
      <c r="Q6" s="229">
        <f>E6</f>
        <v>2020</v>
      </c>
      <c r="R6" s="186">
        <f>F6</f>
        <v>2021</v>
      </c>
      <c r="S6" s="177"/>
    </row>
    <row r="7" spans="1:19" ht="24" customHeight="1" thickBot="1" x14ac:dyDescent="0.3">
      <c r="A7" s="18" t="s">
        <v>20</v>
      </c>
      <c r="B7" s="19"/>
      <c r="C7" s="19"/>
      <c r="D7" s="19"/>
      <c r="E7" s="47">
        <v>1036467.0000000019</v>
      </c>
      <c r="F7" s="199">
        <v>1110113.5800000005</v>
      </c>
      <c r="G7" s="341">
        <f>E7/E15</f>
        <v>0.45406117490906528</v>
      </c>
      <c r="H7" s="342">
        <f>F7/F15</f>
        <v>0.4558165572877016</v>
      </c>
      <c r="I7" s="218">
        <f t="shared" ref="I7:I11" si="0">(F7-E7)/E7</f>
        <v>7.1055402632209747E-2</v>
      </c>
      <c r="J7" s="52"/>
      <c r="K7" s="47">
        <v>277620.78600000043</v>
      </c>
      <c r="L7" s="199">
        <v>307211.33900000039</v>
      </c>
      <c r="M7" s="341">
        <f>K7/K15</f>
        <v>0.46338339645808407</v>
      </c>
      <c r="N7" s="342">
        <f>L7/L15</f>
        <v>0.45898693510387362</v>
      </c>
      <c r="O7" s="218">
        <f t="shared" ref="O7:O18" si="1">(L7-K7)/K7</f>
        <v>0.10658623018234632</v>
      </c>
      <c r="P7" s="52"/>
      <c r="Q7" s="331">
        <f t="shared" ref="Q7:Q18" si="2">(K7/E7)*10</f>
        <v>2.6785299097800501</v>
      </c>
      <c r="R7" s="332">
        <f t="shared" ref="R7:R18" si="3">(L7/F7)*10</f>
        <v>2.7673865497618744</v>
      </c>
      <c r="S7" s="70">
        <f>(R7-Q7)/Q7</f>
        <v>3.3173659796511587E-2</v>
      </c>
    </row>
    <row r="8" spans="1:19" s="9" customFormat="1" ht="24" customHeight="1" x14ac:dyDescent="0.25">
      <c r="A8" s="58"/>
      <c r="B8" s="237" t="s">
        <v>35</v>
      </c>
      <c r="C8" s="237"/>
      <c r="D8" s="238"/>
      <c r="E8" s="333">
        <v>836931.51000000187</v>
      </c>
      <c r="F8" s="334">
        <v>893036.08000000031</v>
      </c>
      <c r="G8" s="343">
        <f>E8/E7</f>
        <v>0.80748495610569404</v>
      </c>
      <c r="H8" s="344">
        <f>F8/F7</f>
        <v>0.80445469372602385</v>
      </c>
      <c r="I8" s="281">
        <f t="shared" si="0"/>
        <v>6.7036035003626898E-2</v>
      </c>
      <c r="J8" s="57"/>
      <c r="K8" s="333">
        <v>255594.39100000041</v>
      </c>
      <c r="L8" s="334">
        <v>283356.86600000039</v>
      </c>
      <c r="M8" s="348">
        <f>K8/K7</f>
        <v>0.92066013745815134</v>
      </c>
      <c r="N8" s="344">
        <f>L8/L7</f>
        <v>0.9223515867687424</v>
      </c>
      <c r="O8" s="282">
        <f t="shared" si="1"/>
        <v>0.10861926543607106</v>
      </c>
      <c r="P8" s="57"/>
      <c r="Q8" s="335">
        <f t="shared" si="2"/>
        <v>3.0539463259066424</v>
      </c>
      <c r="R8" s="336">
        <f t="shared" si="3"/>
        <v>3.1729610073537042</v>
      </c>
      <c r="S8" s="242">
        <f t="shared" ref="S8:S18" si="4">(R8-Q8)/Q8</f>
        <v>3.8970783617727559E-2</v>
      </c>
    </row>
    <row r="9" spans="1:19" ht="24" customHeight="1" x14ac:dyDescent="0.25">
      <c r="A9" s="14"/>
      <c r="B9" s="1" t="s">
        <v>39</v>
      </c>
      <c r="D9" s="1"/>
      <c r="E9" s="304">
        <v>138398.54000000007</v>
      </c>
      <c r="F9" s="305">
        <v>133042.78000000014</v>
      </c>
      <c r="G9" s="345">
        <f>E9/E7</f>
        <v>0.13352913310312806</v>
      </c>
      <c r="H9" s="295">
        <f>F9/F7</f>
        <v>0.11984609718944261</v>
      </c>
      <c r="I9" s="242">
        <f t="shared" ref="I9:I10" si="5">(F9-E9)/E9</f>
        <v>-3.8698096092631612E-2</v>
      </c>
      <c r="J9" s="8"/>
      <c r="K9" s="304">
        <v>17684.655999999995</v>
      </c>
      <c r="L9" s="305">
        <v>17679.659000000007</v>
      </c>
      <c r="M9" s="345">
        <f>K9/K7</f>
        <v>6.3700763385923009E-2</v>
      </c>
      <c r="N9" s="295">
        <f>L9/L7</f>
        <v>5.7548849132811421E-2</v>
      </c>
      <c r="O9" s="242">
        <f t="shared" si="1"/>
        <v>-2.8256133452573103E-4</v>
      </c>
      <c r="P9" s="8"/>
      <c r="Q9" s="335">
        <f t="shared" si="2"/>
        <v>1.2778065433349215</v>
      </c>
      <c r="R9" s="336">
        <f t="shared" si="3"/>
        <v>1.3288702325672981</v>
      </c>
      <c r="S9" s="242">
        <f t="shared" si="4"/>
        <v>3.9961987594073899E-2</v>
      </c>
    </row>
    <row r="10" spans="1:19" ht="24" customHeight="1" thickBot="1" x14ac:dyDescent="0.3">
      <c r="A10" s="14"/>
      <c r="B10" s="1" t="s">
        <v>38</v>
      </c>
      <c r="D10" s="1"/>
      <c r="E10" s="304">
        <v>61136.94999999999</v>
      </c>
      <c r="F10" s="305">
        <v>84034.719999999987</v>
      </c>
      <c r="G10" s="345">
        <f>E10/E7</f>
        <v>5.8985910791177994E-2</v>
      </c>
      <c r="H10" s="295">
        <f>F10/F7</f>
        <v>7.5699209084533439E-2</v>
      </c>
      <c r="I10" s="250">
        <f t="shared" si="5"/>
        <v>0.37453242270018378</v>
      </c>
      <c r="J10" s="8"/>
      <c r="K10" s="304">
        <v>4341.7389999999987</v>
      </c>
      <c r="L10" s="305">
        <v>6174.8140000000012</v>
      </c>
      <c r="M10" s="345">
        <f>K10/K7</f>
        <v>1.5639099155925564E-2</v>
      </c>
      <c r="N10" s="295">
        <f>L10/L7</f>
        <v>2.0099564098446227E-2</v>
      </c>
      <c r="O10" s="284">
        <f t="shared" si="1"/>
        <v>0.42219834034243031</v>
      </c>
      <c r="P10" s="8"/>
      <c r="Q10" s="335">
        <f t="shared" si="2"/>
        <v>0.71016611067447744</v>
      </c>
      <c r="R10" s="336">
        <f t="shared" si="3"/>
        <v>0.73479319024327117</v>
      </c>
      <c r="S10" s="242">
        <f t="shared" si="4"/>
        <v>3.4677914362041665E-2</v>
      </c>
    </row>
    <row r="11" spans="1:19" ht="24" customHeight="1" thickBot="1" x14ac:dyDescent="0.3">
      <c r="A11" s="18" t="s">
        <v>21</v>
      </c>
      <c r="B11" s="19"/>
      <c r="C11" s="19"/>
      <c r="D11" s="19"/>
      <c r="E11" s="47">
        <v>1246192.3800000057</v>
      </c>
      <c r="F11" s="199">
        <v>1325325.7700000061</v>
      </c>
      <c r="G11" s="341">
        <f>E11/E15</f>
        <v>0.54593882509093483</v>
      </c>
      <c r="H11" s="342">
        <f>F11/F15</f>
        <v>0.54418344271229857</v>
      </c>
      <c r="I11" s="218">
        <f t="shared" si="0"/>
        <v>6.3500139520994342E-2</v>
      </c>
      <c r="J11" s="52"/>
      <c r="K11" s="47">
        <v>321496.03200000094</v>
      </c>
      <c r="L11" s="199">
        <v>362113.46200000006</v>
      </c>
      <c r="M11" s="341">
        <f>K11/K15</f>
        <v>0.53661660354191598</v>
      </c>
      <c r="N11" s="342">
        <f>L11/L15</f>
        <v>0.54101306489612622</v>
      </c>
      <c r="O11" s="218">
        <f t="shared" si="1"/>
        <v>0.1263388221226911</v>
      </c>
      <c r="P11" s="8"/>
      <c r="Q11" s="337">
        <f t="shared" si="2"/>
        <v>2.5798266556564844</v>
      </c>
      <c r="R11" s="338">
        <f t="shared" si="3"/>
        <v>2.732260023888303</v>
      </c>
      <c r="S11" s="72">
        <f t="shared" si="4"/>
        <v>5.9086670764330544E-2</v>
      </c>
    </row>
    <row r="12" spans="1:19" s="9" customFormat="1" ht="24" customHeight="1" x14ac:dyDescent="0.25">
      <c r="A12" s="58"/>
      <c r="B12" s="5" t="s">
        <v>35</v>
      </c>
      <c r="C12" s="5"/>
      <c r="D12" s="5"/>
      <c r="E12" s="287">
        <v>994630.84000000556</v>
      </c>
      <c r="F12" s="288">
        <v>1064768.5100000061</v>
      </c>
      <c r="G12" s="345">
        <f>E12/E11</f>
        <v>0.7981358704825342</v>
      </c>
      <c r="H12" s="295">
        <f>F12/F11</f>
        <v>0.80340134788143536</v>
      </c>
      <c r="I12" s="281">
        <f t="shared" ref="I12:I18" si="6">(F12-E12)/E12</f>
        <v>7.0516283207144592E-2</v>
      </c>
      <c r="J12" s="57"/>
      <c r="K12" s="287">
        <v>296898.23500000098</v>
      </c>
      <c r="L12" s="288">
        <v>336264.69100000011</v>
      </c>
      <c r="M12" s="345">
        <f>K12/K11</f>
        <v>0.92348957824773437</v>
      </c>
      <c r="N12" s="295">
        <f>L12/L11</f>
        <v>0.92861692891163505</v>
      </c>
      <c r="O12" s="281">
        <f t="shared" si="1"/>
        <v>0.13259242177710825</v>
      </c>
      <c r="P12" s="57"/>
      <c r="Q12" s="335">
        <f t="shared" si="2"/>
        <v>2.9850093427627815</v>
      </c>
      <c r="R12" s="336">
        <f t="shared" si="3"/>
        <v>3.1581013886295173</v>
      </c>
      <c r="S12" s="242">
        <f t="shared" si="4"/>
        <v>5.79871035534281E-2</v>
      </c>
    </row>
    <row r="13" spans="1:19" ht="24" customHeight="1" x14ac:dyDescent="0.25">
      <c r="A13" s="14"/>
      <c r="B13" s="5" t="s">
        <v>39</v>
      </c>
      <c r="D13" s="5"/>
      <c r="E13" s="267">
        <v>127700.30000000006</v>
      </c>
      <c r="F13" s="268">
        <v>118231.73000000005</v>
      </c>
      <c r="G13" s="345">
        <f>E13/E11</f>
        <v>0.1024723807089877</v>
      </c>
      <c r="H13" s="295">
        <f>F13/F11</f>
        <v>8.9209560906673924E-2</v>
      </c>
      <c r="I13" s="242">
        <f t="shared" ref="I13:I14" si="7">(F13-E13)/E13</f>
        <v>-7.4146810931532678E-2</v>
      </c>
      <c r="J13" s="244"/>
      <c r="K13" s="267">
        <v>14020.034999999994</v>
      </c>
      <c r="L13" s="268">
        <v>13533.583999999997</v>
      </c>
      <c r="M13" s="345">
        <f>K13/K11</f>
        <v>4.3608734181826397E-2</v>
      </c>
      <c r="N13" s="295">
        <f>L13/L11</f>
        <v>3.737387703084067E-2</v>
      </c>
      <c r="O13" s="242">
        <f t="shared" si="1"/>
        <v>-3.4696846334548913E-2</v>
      </c>
      <c r="P13" s="244"/>
      <c r="Q13" s="335">
        <f t="shared" si="2"/>
        <v>1.0978858311217741</v>
      </c>
      <c r="R13" s="336">
        <f t="shared" si="3"/>
        <v>1.1446659877175096</v>
      </c>
      <c r="S13" s="242">
        <f t="shared" si="4"/>
        <v>4.2609308973354285E-2</v>
      </c>
    </row>
    <row r="14" spans="1:19" ht="24" customHeight="1" thickBot="1" x14ac:dyDescent="0.3">
      <c r="A14" s="14"/>
      <c r="B14" s="1" t="s">
        <v>38</v>
      </c>
      <c r="D14" s="1"/>
      <c r="E14" s="267">
        <v>123861.23999999995</v>
      </c>
      <c r="F14" s="268">
        <v>142325.52999999997</v>
      </c>
      <c r="G14" s="345">
        <f>E14/E11</f>
        <v>9.9391748808478009E-2</v>
      </c>
      <c r="H14" s="295">
        <f>F14/F11</f>
        <v>0.10738909121189073</v>
      </c>
      <c r="I14" s="250">
        <f t="shared" si="7"/>
        <v>0.14907238131961242</v>
      </c>
      <c r="J14" s="244"/>
      <c r="K14" s="267">
        <v>10577.762000000004</v>
      </c>
      <c r="L14" s="268">
        <v>12315.186999999998</v>
      </c>
      <c r="M14" s="345">
        <f>K14/K11</f>
        <v>3.2901687570439354E-2</v>
      </c>
      <c r="N14" s="295">
        <f>L14/L11</f>
        <v>3.4009194057524422E-2</v>
      </c>
      <c r="O14" s="284">
        <f t="shared" si="1"/>
        <v>0.16425260844401615</v>
      </c>
      <c r="P14" s="244"/>
      <c r="Q14" s="335">
        <f t="shared" si="2"/>
        <v>0.85400097722257651</v>
      </c>
      <c r="R14" s="336">
        <f t="shared" si="3"/>
        <v>0.86528305919535309</v>
      </c>
      <c r="S14" s="242">
        <f t="shared" si="4"/>
        <v>1.3210853703550452E-2</v>
      </c>
    </row>
    <row r="15" spans="1:19" ht="24" customHeight="1" thickBot="1" x14ac:dyDescent="0.3">
      <c r="A15" s="18" t="s">
        <v>12</v>
      </c>
      <c r="B15" s="19"/>
      <c r="C15" s="19"/>
      <c r="D15" s="19"/>
      <c r="E15" s="47">
        <v>2282659.3800000073</v>
      </c>
      <c r="F15" s="199">
        <v>2435439.3500000061</v>
      </c>
      <c r="G15" s="341">
        <f>G7+G11</f>
        <v>1</v>
      </c>
      <c r="H15" s="342">
        <f>H7+H11</f>
        <v>1.0000000000000002</v>
      </c>
      <c r="I15" s="218">
        <f t="shared" si="6"/>
        <v>6.6930691166019837E-2</v>
      </c>
      <c r="J15" s="52"/>
      <c r="K15" s="47">
        <v>599116.81800000137</v>
      </c>
      <c r="L15" s="199">
        <v>669324.80100000056</v>
      </c>
      <c r="M15" s="341">
        <f>M7+M11</f>
        <v>1</v>
      </c>
      <c r="N15" s="342">
        <f>N7+N11</f>
        <v>0.99999999999999978</v>
      </c>
      <c r="O15" s="218">
        <f t="shared" si="1"/>
        <v>0.11718579898052375</v>
      </c>
      <c r="P15" s="8"/>
      <c r="Q15" s="337">
        <f t="shared" si="2"/>
        <v>2.6246439711911789</v>
      </c>
      <c r="R15" s="338">
        <f t="shared" si="3"/>
        <v>2.7482712759814727</v>
      </c>
      <c r="S15" s="72">
        <f t="shared" si="4"/>
        <v>4.7102504624345801E-2</v>
      </c>
    </row>
    <row r="16" spans="1:19" s="53" customFormat="1" ht="24" customHeight="1" x14ac:dyDescent="0.25">
      <c r="A16" s="239"/>
      <c r="B16" s="237" t="s">
        <v>35</v>
      </c>
      <c r="C16" s="237"/>
      <c r="D16" s="238"/>
      <c r="E16" s="333">
        <f>E8+E12</f>
        <v>1831562.3500000075</v>
      </c>
      <c r="F16" s="334">
        <f t="shared" ref="F16:F17" si="8">F8+F12</f>
        <v>1957804.5900000064</v>
      </c>
      <c r="G16" s="343">
        <f>E16/E15</f>
        <v>0.80238092728491173</v>
      </c>
      <c r="H16" s="344">
        <f>F16/F15</f>
        <v>0.80388148035794915</v>
      </c>
      <c r="I16" s="282">
        <f t="shared" si="6"/>
        <v>6.8925985511767207E-2</v>
      </c>
      <c r="J16" s="57"/>
      <c r="K16" s="333">
        <f t="shared" ref="K16:L18" si="9">K8+K12</f>
        <v>552492.62600000133</v>
      </c>
      <c r="L16" s="334">
        <f t="shared" si="9"/>
        <v>619621.5570000005</v>
      </c>
      <c r="M16" s="348">
        <f>K16/K15</f>
        <v>0.92217846236458023</v>
      </c>
      <c r="N16" s="344">
        <f>L16/L15</f>
        <v>0.92574121872409143</v>
      </c>
      <c r="O16" s="282">
        <f t="shared" si="1"/>
        <v>0.12150194924049358</v>
      </c>
      <c r="P16" s="57"/>
      <c r="Q16" s="335">
        <f t="shared" si="2"/>
        <v>3.0165100631163284</v>
      </c>
      <c r="R16" s="336">
        <f t="shared" si="3"/>
        <v>3.1648794786000503</v>
      </c>
      <c r="S16" s="242">
        <f t="shared" si="4"/>
        <v>4.9185785022856109E-2</v>
      </c>
    </row>
    <row r="17" spans="1:19" ht="24" customHeight="1" x14ac:dyDescent="0.25">
      <c r="A17" s="14"/>
      <c r="B17" s="5" t="s">
        <v>39</v>
      </c>
      <c r="C17" s="5"/>
      <c r="D17" s="245"/>
      <c r="E17" s="267">
        <f>E9+E13</f>
        <v>266098.84000000014</v>
      </c>
      <c r="F17" s="268">
        <f t="shared" si="8"/>
        <v>251274.51000000018</v>
      </c>
      <c r="G17" s="346">
        <f>E17/E15</f>
        <v>0.11657404618993102</v>
      </c>
      <c r="H17" s="295">
        <f>F17/F15</f>
        <v>0.10317420140230532</v>
      </c>
      <c r="I17" s="242">
        <f t="shared" si="6"/>
        <v>-5.5709863297412156E-2</v>
      </c>
      <c r="J17" s="244"/>
      <c r="K17" s="267">
        <f t="shared" si="9"/>
        <v>31704.690999999992</v>
      </c>
      <c r="L17" s="268">
        <f t="shared" si="9"/>
        <v>31213.243000000002</v>
      </c>
      <c r="M17" s="345">
        <f>K17/K15</f>
        <v>5.2919046916155704E-2</v>
      </c>
      <c r="N17" s="295">
        <f>L17/L15</f>
        <v>4.663392564173037E-2</v>
      </c>
      <c r="O17" s="242">
        <f t="shared" si="1"/>
        <v>-1.5500797657986622E-2</v>
      </c>
      <c r="P17" s="244"/>
      <c r="Q17" s="335">
        <f t="shared" si="2"/>
        <v>1.1914629541413999</v>
      </c>
      <c r="R17" s="336">
        <f t="shared" si="3"/>
        <v>1.2421969502596972</v>
      </c>
      <c r="S17" s="242">
        <f t="shared" si="4"/>
        <v>4.2581261920021339E-2</v>
      </c>
    </row>
    <row r="18" spans="1:19" ht="24" customHeight="1" thickBot="1" x14ac:dyDescent="0.3">
      <c r="A18" s="15"/>
      <c r="B18" s="246" t="s">
        <v>38</v>
      </c>
      <c r="C18" s="246"/>
      <c r="D18" s="247"/>
      <c r="E18" s="291">
        <f>E10+E14</f>
        <v>184998.18999999994</v>
      </c>
      <c r="F18" s="292">
        <f>F10+F14</f>
        <v>226360.24999999994</v>
      </c>
      <c r="G18" s="347">
        <f>E18/E15</f>
        <v>8.1045026525157396E-2</v>
      </c>
      <c r="H18" s="301">
        <f>F18/F15</f>
        <v>9.294431823974568E-2</v>
      </c>
      <c r="I18" s="283">
        <f t="shared" si="6"/>
        <v>0.22358089016979035</v>
      </c>
      <c r="J18" s="244"/>
      <c r="K18" s="291">
        <f t="shared" si="9"/>
        <v>14919.501000000004</v>
      </c>
      <c r="L18" s="292">
        <f t="shared" si="9"/>
        <v>18490.001</v>
      </c>
      <c r="M18" s="347">
        <f>K18/K15</f>
        <v>2.4902490719263985E-2</v>
      </c>
      <c r="N18" s="301">
        <f>L18/L15</f>
        <v>2.7624855634178099E-2</v>
      </c>
      <c r="O18" s="283">
        <f t="shared" si="1"/>
        <v>0.23931765546314152</v>
      </c>
      <c r="P18" s="244"/>
      <c r="Q18" s="339">
        <f t="shared" si="2"/>
        <v>0.80646740381622162</v>
      </c>
      <c r="R18" s="340">
        <f t="shared" si="3"/>
        <v>0.81683957320245071</v>
      </c>
      <c r="S18" s="250">
        <f t="shared" si="4"/>
        <v>1.2861238206464088E-2</v>
      </c>
    </row>
    <row r="19" spans="1:19" ht="6.75" customHeight="1" x14ac:dyDescent="0.25">
      <c r="Q19" s="259"/>
      <c r="R19" s="259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52A8-A733-417E-BA7A-5387B52ECE0D}">
  <sheetPr>
    <pageSetUpPr fitToPage="1"/>
  </sheetPr>
  <dimension ref="A1:S40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41"/>
    <col min="19" max="19" width="10.85546875" customWidth="1"/>
  </cols>
  <sheetData>
    <row r="1" spans="1:19" ht="15.75" x14ac:dyDescent="0.25">
      <c r="A1" s="36" t="s">
        <v>179</v>
      </c>
      <c r="B1" s="6"/>
    </row>
    <row r="3" spans="1:19" ht="15.75" thickBot="1" x14ac:dyDescent="0.3"/>
    <row r="4" spans="1:19" x14ac:dyDescent="0.25">
      <c r="A4" s="440" t="s">
        <v>16</v>
      </c>
      <c r="B4" s="459"/>
      <c r="C4" s="459"/>
      <c r="D4" s="459"/>
      <c r="E4" s="462" t="s">
        <v>1</v>
      </c>
      <c r="F4" s="463"/>
      <c r="G4" s="458" t="s">
        <v>116</v>
      </c>
      <c r="H4" s="458"/>
      <c r="I4" s="176" t="s">
        <v>0</v>
      </c>
      <c r="K4" s="464" t="s">
        <v>19</v>
      </c>
      <c r="L4" s="458"/>
      <c r="M4" s="456" t="s">
        <v>13</v>
      </c>
      <c r="N4" s="457"/>
      <c r="O4" s="176" t="s">
        <v>0</v>
      </c>
      <c r="Q4" s="470" t="s">
        <v>22</v>
      </c>
      <c r="R4" s="458"/>
      <c r="S4" s="176" t="s">
        <v>0</v>
      </c>
    </row>
    <row r="5" spans="1:19" x14ac:dyDescent="0.25">
      <c r="A5" s="460"/>
      <c r="B5" s="471"/>
      <c r="C5" s="471"/>
      <c r="D5" s="471"/>
      <c r="E5" s="465" t="s">
        <v>70</v>
      </c>
      <c r="F5" s="466"/>
      <c r="G5" s="467" t="str">
        <f>E5</f>
        <v>set</v>
      </c>
      <c r="H5" s="467"/>
      <c r="I5" s="177" t="s">
        <v>122</v>
      </c>
      <c r="K5" s="468" t="str">
        <f>E5</f>
        <v>set</v>
      </c>
      <c r="L5" s="467"/>
      <c r="M5" s="469" t="str">
        <f>E5</f>
        <v>set</v>
      </c>
      <c r="N5" s="455"/>
      <c r="O5" s="177" t="str">
        <f>I5</f>
        <v>2021 /2020</v>
      </c>
      <c r="Q5" s="468" t="str">
        <f>E5</f>
        <v>set</v>
      </c>
      <c r="R5" s="466"/>
      <c r="S5" s="177" t="str">
        <f>O5</f>
        <v>2021 /2020</v>
      </c>
    </row>
    <row r="6" spans="1:19" ht="19.5" customHeight="1" thickBot="1" x14ac:dyDescent="0.3">
      <c r="A6" s="441"/>
      <c r="B6" s="472"/>
      <c r="C6" s="472"/>
      <c r="D6" s="472"/>
      <c r="E6" s="120">
        <v>2020</v>
      </c>
      <c r="F6" s="192">
        <v>2021</v>
      </c>
      <c r="G6" s="376">
        <f>E6</f>
        <v>2020</v>
      </c>
      <c r="H6" s="185">
        <f>F6</f>
        <v>2021</v>
      </c>
      <c r="I6" s="177" t="s">
        <v>1</v>
      </c>
      <c r="K6" s="375">
        <f>E6</f>
        <v>2020</v>
      </c>
      <c r="L6" s="186">
        <f>F6</f>
        <v>2021</v>
      </c>
      <c r="M6" s="184">
        <f>G6</f>
        <v>2020</v>
      </c>
      <c r="N6" s="185">
        <f>H6</f>
        <v>2021</v>
      </c>
      <c r="O6" s="358">
        <v>1000</v>
      </c>
      <c r="Q6" s="375">
        <f>E6</f>
        <v>2020</v>
      </c>
      <c r="R6" s="186">
        <f>F6</f>
        <v>2021</v>
      </c>
      <c r="S6" s="177"/>
    </row>
    <row r="7" spans="1:19" ht="24" customHeight="1" thickBot="1" x14ac:dyDescent="0.3">
      <c r="A7" s="18" t="s">
        <v>20</v>
      </c>
      <c r="B7" s="19"/>
      <c r="C7" s="19"/>
      <c r="D7" s="19"/>
      <c r="E7" s="23">
        <v>125178.35000000002</v>
      </c>
      <c r="F7" s="193">
        <v>127291.19999999991</v>
      </c>
      <c r="G7" s="341">
        <f>E7/E15</f>
        <v>0.41550910328116447</v>
      </c>
      <c r="H7" s="342">
        <f>F7/F15</f>
        <v>0.45391787448192544</v>
      </c>
      <c r="I7" s="395">
        <f t="shared" ref="I7:I18" si="0">(F7-E7)/E7</f>
        <v>1.6878717445947235E-2</v>
      </c>
      <c r="J7" s="2"/>
      <c r="K7" s="23">
        <v>35516.306000000004</v>
      </c>
      <c r="L7" s="193">
        <v>37953.428000000007</v>
      </c>
      <c r="M7" s="341">
        <f>K7/K15</f>
        <v>0.41990524784227906</v>
      </c>
      <c r="N7" s="342">
        <f>L7/L15</f>
        <v>0.42862566462457913</v>
      </c>
      <c r="O7" s="395">
        <f t="shared" ref="O7:O18" si="1">(L7-K7)/K7</f>
        <v>6.8619805224113192E-2</v>
      </c>
      <c r="P7" s="2"/>
      <c r="Q7" s="251">
        <f t="shared" ref="Q7:R18" si="2">(K7/E7)*10</f>
        <v>2.8372562827357921</v>
      </c>
      <c r="R7" s="252">
        <f t="shared" si="2"/>
        <v>2.9816222959639029</v>
      </c>
      <c r="S7" s="389">
        <f>(R7-Q7)/Q7</f>
        <v>5.0882260480504614E-2</v>
      </c>
    </row>
    <row r="8" spans="1:19" s="9" customFormat="1" ht="24" customHeight="1" x14ac:dyDescent="0.25">
      <c r="A8" s="58"/>
      <c r="B8" s="237" t="s">
        <v>35</v>
      </c>
      <c r="C8" s="237"/>
      <c r="D8" s="238"/>
      <c r="E8" s="240">
        <v>96900.790000000023</v>
      </c>
      <c r="F8" s="241">
        <v>97218.489999999889</v>
      </c>
      <c r="G8" s="343">
        <f>E8/E7</f>
        <v>0.77410183150680612</v>
      </c>
      <c r="H8" s="344">
        <f>F8/F7</f>
        <v>0.7637487116155709</v>
      </c>
      <c r="I8" s="396">
        <f t="shared" si="0"/>
        <v>3.2786110412501906E-3</v>
      </c>
      <c r="K8" s="240">
        <v>32983.038000000008</v>
      </c>
      <c r="L8" s="241">
        <v>34538.88900000001</v>
      </c>
      <c r="M8" s="348">
        <f>K8/K7</f>
        <v>0.92867310018108318</v>
      </c>
      <c r="N8" s="344">
        <f>L8/L7</f>
        <v>0.91003344941595277</v>
      </c>
      <c r="O8" s="397">
        <f t="shared" si="1"/>
        <v>4.7171246020454576E-2</v>
      </c>
      <c r="Q8" s="253">
        <f t="shared" si="2"/>
        <v>3.4037945407875414</v>
      </c>
      <c r="R8" s="254">
        <f t="shared" si="2"/>
        <v>3.5527078233780478</v>
      </c>
      <c r="S8" s="398">
        <f t="shared" ref="S8:S18" si="3">(R8-Q8)/Q8</f>
        <v>4.3749198374368421E-2</v>
      </c>
    </row>
    <row r="9" spans="1:19" ht="24" customHeight="1" x14ac:dyDescent="0.25">
      <c r="A9" s="14"/>
      <c r="B9" t="s">
        <v>39</v>
      </c>
      <c r="E9" s="25">
        <v>14337.829999999998</v>
      </c>
      <c r="F9" s="188">
        <v>18782.580000000013</v>
      </c>
      <c r="G9" s="399">
        <f>E9/E7</f>
        <v>0.11453921544739962</v>
      </c>
      <c r="H9" s="295">
        <f>F9/F7</f>
        <v>0.14755599758663621</v>
      </c>
      <c r="I9" s="398">
        <f t="shared" si="0"/>
        <v>0.31000158322424071</v>
      </c>
      <c r="K9" s="25">
        <v>1830.4179999999997</v>
      </c>
      <c r="L9" s="188">
        <v>2677.9799999999987</v>
      </c>
      <c r="M9" s="399">
        <f>K9/K7</f>
        <v>5.1537398061611457E-2</v>
      </c>
      <c r="N9" s="295">
        <f>L9/L7</f>
        <v>7.0559634297065285E-2</v>
      </c>
      <c r="O9" s="398">
        <f t="shared" si="1"/>
        <v>0.46304286780396564</v>
      </c>
      <c r="Q9" s="253">
        <f t="shared" si="2"/>
        <v>1.2766353067374907</v>
      </c>
      <c r="R9" s="254">
        <f t="shared" si="2"/>
        <v>1.4257785671616983</v>
      </c>
      <c r="S9" s="398">
        <f t="shared" si="3"/>
        <v>0.11682526688483266</v>
      </c>
    </row>
    <row r="10" spans="1:19" ht="24" customHeight="1" thickBot="1" x14ac:dyDescent="0.3">
      <c r="A10" s="14"/>
      <c r="B10" t="s">
        <v>38</v>
      </c>
      <c r="E10" s="25">
        <v>13939.73</v>
      </c>
      <c r="F10" s="188">
        <v>11290.130000000003</v>
      </c>
      <c r="G10" s="399">
        <f>E10/E7</f>
        <v>0.11135895304579424</v>
      </c>
      <c r="H10" s="295">
        <f>F10/F7</f>
        <v>8.869529079779287E-2</v>
      </c>
      <c r="I10" s="400">
        <f t="shared" si="0"/>
        <v>-0.19007541752960758</v>
      </c>
      <c r="K10" s="25">
        <v>702.85000000000014</v>
      </c>
      <c r="L10" s="188">
        <v>736.55899999999997</v>
      </c>
      <c r="M10" s="399">
        <f>K10/K7</f>
        <v>1.9789501757305504E-2</v>
      </c>
      <c r="N10" s="295">
        <f>L10/L7</f>
        <v>1.9406916286982032E-2</v>
      </c>
      <c r="O10" s="401">
        <f t="shared" si="1"/>
        <v>4.79604467525074E-2</v>
      </c>
      <c r="Q10" s="253">
        <f t="shared" si="2"/>
        <v>0.50420632250409447</v>
      </c>
      <c r="R10" s="254">
        <f t="shared" si="2"/>
        <v>0.65239195651422943</v>
      </c>
      <c r="S10" s="398">
        <f t="shared" si="3"/>
        <v>0.29389880173295846</v>
      </c>
    </row>
    <row r="11" spans="1:19" ht="24" customHeight="1" thickBot="1" x14ac:dyDescent="0.3">
      <c r="A11" s="18" t="s">
        <v>21</v>
      </c>
      <c r="B11" s="19"/>
      <c r="C11" s="19"/>
      <c r="D11" s="19"/>
      <c r="E11" s="23">
        <v>176086.64999999991</v>
      </c>
      <c r="F11" s="193">
        <v>153136.61999999994</v>
      </c>
      <c r="G11" s="341">
        <f>E11/E15</f>
        <v>0.58449089671883525</v>
      </c>
      <c r="H11" s="342">
        <f>F11/F15</f>
        <v>0.54608212551807456</v>
      </c>
      <c r="I11" s="395">
        <f t="shared" si="0"/>
        <v>-0.13033373058093831</v>
      </c>
      <c r="J11" s="2"/>
      <c r="K11" s="23">
        <v>49065.408999999971</v>
      </c>
      <c r="L11" s="193">
        <v>50593.364999999954</v>
      </c>
      <c r="M11" s="341">
        <f>K11/K15</f>
        <v>0.58009475215772088</v>
      </c>
      <c r="N11" s="342">
        <f>L11/L15</f>
        <v>0.57137433537542104</v>
      </c>
      <c r="O11" s="395">
        <f t="shared" si="1"/>
        <v>3.1141205813651419E-2</v>
      </c>
      <c r="Q11" s="255">
        <f t="shared" si="2"/>
        <v>2.7864354850296715</v>
      </c>
      <c r="R11" s="256">
        <f t="shared" si="2"/>
        <v>3.3038057781345822</v>
      </c>
      <c r="S11" s="402">
        <f t="shared" si="3"/>
        <v>0.18567459963976213</v>
      </c>
    </row>
    <row r="12" spans="1:19" s="9" customFormat="1" ht="24" customHeight="1" x14ac:dyDescent="0.25">
      <c r="A12" s="58"/>
      <c r="B12" s="9" t="s">
        <v>35</v>
      </c>
      <c r="E12" s="37">
        <v>150059.85999999993</v>
      </c>
      <c r="F12" s="189">
        <v>122509.13999999993</v>
      </c>
      <c r="G12" s="399">
        <f>E12/E11</f>
        <v>0.85219328097842739</v>
      </c>
      <c r="H12" s="295">
        <f>F12/F11</f>
        <v>0.79999898130179425</v>
      </c>
      <c r="I12" s="396">
        <f t="shared" si="0"/>
        <v>-0.18359819874548738</v>
      </c>
      <c r="K12" s="37">
        <v>46361.488999999972</v>
      </c>
      <c r="L12" s="189">
        <v>47457.412999999957</v>
      </c>
      <c r="M12" s="399">
        <f>K12/K11</f>
        <v>0.94489152225348816</v>
      </c>
      <c r="N12" s="295">
        <f>L12/L11</f>
        <v>0.9380165363580778</v>
      </c>
      <c r="O12" s="396">
        <f t="shared" si="1"/>
        <v>2.3638671311872344E-2</v>
      </c>
      <c r="Q12" s="253">
        <f t="shared" si="2"/>
        <v>3.0895330036959914</v>
      </c>
      <c r="R12" s="254">
        <f t="shared" si="2"/>
        <v>3.8737854987799265</v>
      </c>
      <c r="S12" s="398">
        <f t="shared" si="3"/>
        <v>0.25384175995069097</v>
      </c>
    </row>
    <row r="13" spans="1:19" ht="24" customHeight="1" x14ac:dyDescent="0.25">
      <c r="A13" s="14"/>
      <c r="B13" s="9" t="s">
        <v>39</v>
      </c>
      <c r="D13" s="9"/>
      <c r="E13" s="25">
        <v>14088.150000000007</v>
      </c>
      <c r="F13" s="188">
        <v>14536.230000000001</v>
      </c>
      <c r="G13" s="399">
        <f>E13/E11</f>
        <v>8.0006917049077905E-2</v>
      </c>
      <c r="H13" s="295">
        <f>F13/F11</f>
        <v>9.4923278311876066E-2</v>
      </c>
      <c r="I13" s="398">
        <f t="shared" si="0"/>
        <v>3.1805453519446789E-2</v>
      </c>
      <c r="K13" s="25">
        <v>1578.2869999999998</v>
      </c>
      <c r="L13" s="188">
        <v>1714.8959999999997</v>
      </c>
      <c r="M13" s="399">
        <f>K13/K11</f>
        <v>3.216699976963406E-2</v>
      </c>
      <c r="N13" s="295">
        <f>L13/L11</f>
        <v>3.3895669916401118E-2</v>
      </c>
      <c r="O13" s="398">
        <f t="shared" si="1"/>
        <v>8.6555233617206462E-2</v>
      </c>
      <c r="Q13" s="253">
        <f t="shared" si="2"/>
        <v>1.120294005955359</v>
      </c>
      <c r="R13" s="254">
        <f t="shared" si="2"/>
        <v>1.1797391758385769</v>
      </c>
      <c r="S13" s="398">
        <f t="shared" si="3"/>
        <v>5.3062115451135115E-2</v>
      </c>
    </row>
    <row r="14" spans="1:19" ht="24" customHeight="1" thickBot="1" x14ac:dyDescent="0.3">
      <c r="A14" s="14"/>
      <c r="B14" t="s">
        <v>38</v>
      </c>
      <c r="E14" s="25">
        <v>11938.64</v>
      </c>
      <c r="F14" s="188">
        <v>16091.25</v>
      </c>
      <c r="G14" s="399">
        <f>E14/E11</f>
        <v>6.7799801972494828E-2</v>
      </c>
      <c r="H14" s="295">
        <f>F14/F11</f>
        <v>0.10507774038632958</v>
      </c>
      <c r="I14" s="400">
        <f t="shared" si="0"/>
        <v>0.3478294010037995</v>
      </c>
      <c r="K14" s="25">
        <v>1125.6330000000003</v>
      </c>
      <c r="L14" s="188">
        <v>1421.0559999999996</v>
      </c>
      <c r="M14" s="399">
        <f>K14/K11</f>
        <v>2.2941477976877782E-2</v>
      </c>
      <c r="N14" s="295">
        <f>L14/L11</f>
        <v>2.8087793725521139E-2</v>
      </c>
      <c r="O14" s="401">
        <f t="shared" si="1"/>
        <v>0.26245055004606233</v>
      </c>
      <c r="Q14" s="253">
        <f t="shared" si="2"/>
        <v>0.94284859917042507</v>
      </c>
      <c r="R14" s="254">
        <f t="shared" si="2"/>
        <v>0.8831234366503532</v>
      </c>
      <c r="S14" s="398">
        <f t="shared" si="3"/>
        <v>-6.3345443343312657E-2</v>
      </c>
    </row>
    <row r="15" spans="1:19" ht="24" customHeight="1" thickBot="1" x14ac:dyDescent="0.3">
      <c r="A15" s="18" t="s">
        <v>12</v>
      </c>
      <c r="B15" s="19"/>
      <c r="C15" s="19"/>
      <c r="D15" s="19"/>
      <c r="E15" s="23">
        <v>301265</v>
      </c>
      <c r="F15" s="193">
        <v>280427.81999999983</v>
      </c>
      <c r="G15" s="341">
        <f>G7+G11</f>
        <v>0.99999999999999978</v>
      </c>
      <c r="H15" s="342">
        <f>H7+H11</f>
        <v>1</v>
      </c>
      <c r="I15" s="395">
        <f t="shared" si="0"/>
        <v>-6.9165618309462329E-2</v>
      </c>
      <c r="J15" s="2"/>
      <c r="K15" s="23">
        <v>84581.714999999982</v>
      </c>
      <c r="L15" s="193">
        <v>88546.792999999947</v>
      </c>
      <c r="M15" s="341">
        <f>M7+M11</f>
        <v>1</v>
      </c>
      <c r="N15" s="342">
        <f>N7+N11</f>
        <v>1.0000000000000002</v>
      </c>
      <c r="O15" s="395">
        <f t="shared" si="1"/>
        <v>4.68786663878826E-2</v>
      </c>
      <c r="Q15" s="255">
        <f t="shared" si="2"/>
        <v>2.8075519891125751</v>
      </c>
      <c r="R15" s="256">
        <f t="shared" si="2"/>
        <v>3.1575609367144812</v>
      </c>
      <c r="S15" s="402">
        <f t="shared" si="3"/>
        <v>0.1246669514791563</v>
      </c>
    </row>
    <row r="16" spans="1:19" s="53" customFormat="1" ht="24" customHeight="1" x14ac:dyDescent="0.25">
      <c r="A16" s="239"/>
      <c r="B16" s="237" t="s">
        <v>35</v>
      </c>
      <c r="C16" s="237"/>
      <c r="D16" s="238"/>
      <c r="E16" s="240">
        <f>E8+E12</f>
        <v>246960.64999999997</v>
      </c>
      <c r="F16" s="241">
        <f t="shared" ref="F16:F17" si="4">F8+F12</f>
        <v>219727.62999999983</v>
      </c>
      <c r="G16" s="343">
        <f>E16/E15</f>
        <v>0.81974557283454752</v>
      </c>
      <c r="H16" s="344">
        <f>F16/F15</f>
        <v>0.78354433593642725</v>
      </c>
      <c r="I16" s="397">
        <f t="shared" si="0"/>
        <v>-0.11027270943771868</v>
      </c>
      <c r="J16" s="9"/>
      <c r="K16" s="240">
        <f t="shared" ref="K16:L18" si="5">K8+K12</f>
        <v>79344.526999999973</v>
      </c>
      <c r="L16" s="241">
        <f t="shared" si="5"/>
        <v>81996.301999999967</v>
      </c>
      <c r="M16" s="348">
        <f>K16/K15</f>
        <v>0.93808132171356406</v>
      </c>
      <c r="N16" s="344">
        <f>L16/L15</f>
        <v>0.92602226711926217</v>
      </c>
      <c r="O16" s="397">
        <f t="shared" si="1"/>
        <v>3.3421019700577398E-2</v>
      </c>
      <c r="P16" s="9"/>
      <c r="Q16" s="253">
        <f t="shared" si="2"/>
        <v>3.2128408716125416</v>
      </c>
      <c r="R16" s="254">
        <f t="shared" si="2"/>
        <v>3.731724681142742</v>
      </c>
      <c r="S16" s="398">
        <f t="shared" si="3"/>
        <v>0.16150311523825017</v>
      </c>
    </row>
    <row r="17" spans="1:19" ht="24" customHeight="1" x14ac:dyDescent="0.25">
      <c r="A17" s="14"/>
      <c r="B17" s="9" t="s">
        <v>39</v>
      </c>
      <c r="C17" s="9"/>
      <c r="D17" s="245"/>
      <c r="E17" s="25">
        <f>E9+E13</f>
        <v>28425.980000000003</v>
      </c>
      <c r="F17" s="188">
        <f t="shared" si="4"/>
        <v>33318.810000000012</v>
      </c>
      <c r="G17" s="403">
        <f>E17/E15</f>
        <v>9.4355401390802132E-2</v>
      </c>
      <c r="H17" s="295">
        <f>F17/F15</f>
        <v>0.11881421037327905</v>
      </c>
      <c r="I17" s="398">
        <f t="shared" si="0"/>
        <v>0.17212528820466377</v>
      </c>
      <c r="K17" s="25">
        <f t="shared" si="5"/>
        <v>3408.7049999999995</v>
      </c>
      <c r="L17" s="188">
        <f t="shared" si="5"/>
        <v>4392.8759999999984</v>
      </c>
      <c r="M17" s="399">
        <f>K17/K15</f>
        <v>4.0300731665230481E-2</v>
      </c>
      <c r="N17" s="295">
        <f>L17/L15</f>
        <v>4.9610786016835204E-2</v>
      </c>
      <c r="O17" s="398">
        <f t="shared" si="1"/>
        <v>0.28872284342587551</v>
      </c>
      <c r="Q17" s="253">
        <f t="shared" si="2"/>
        <v>1.1991512693669661</v>
      </c>
      <c r="R17" s="254">
        <f t="shared" si="2"/>
        <v>1.3184372431068205</v>
      </c>
      <c r="S17" s="398">
        <f t="shared" si="3"/>
        <v>9.9475334586290889E-2</v>
      </c>
    </row>
    <row r="18" spans="1:19" ht="24" customHeight="1" thickBot="1" x14ac:dyDescent="0.3">
      <c r="A18" s="15"/>
      <c r="B18" s="246" t="s">
        <v>38</v>
      </c>
      <c r="C18" s="246"/>
      <c r="D18" s="247"/>
      <c r="E18" s="27">
        <f>E10+E14</f>
        <v>25878.37</v>
      </c>
      <c r="F18" s="190">
        <f>F10+F14</f>
        <v>27381.380000000005</v>
      </c>
      <c r="G18" s="347">
        <f>E18/E15</f>
        <v>8.5899025774650223E-2</v>
      </c>
      <c r="H18" s="301">
        <f>F18/F15</f>
        <v>9.7641453690293714E-2</v>
      </c>
      <c r="I18" s="404">
        <f t="shared" si="0"/>
        <v>5.8079778595019921E-2</v>
      </c>
      <c r="K18" s="27">
        <f t="shared" si="5"/>
        <v>1828.4830000000004</v>
      </c>
      <c r="L18" s="190">
        <f t="shared" si="5"/>
        <v>2157.6149999999998</v>
      </c>
      <c r="M18" s="347">
        <f>K18/K15</f>
        <v>2.1617946621205312E-2</v>
      </c>
      <c r="N18" s="301">
        <f>L18/L15</f>
        <v>2.4366946863902807E-2</v>
      </c>
      <c r="O18" s="404">
        <f t="shared" si="1"/>
        <v>0.18000276732132556</v>
      </c>
      <c r="Q18" s="257">
        <f t="shared" si="2"/>
        <v>0.70656807210036821</v>
      </c>
      <c r="R18" s="258">
        <f t="shared" si="2"/>
        <v>0.78798621545006109</v>
      </c>
      <c r="S18" s="400">
        <f t="shared" si="3"/>
        <v>0.11523043081704294</v>
      </c>
    </row>
    <row r="19" spans="1:19" ht="6.75" customHeight="1" x14ac:dyDescent="0.25">
      <c r="Q19" s="259"/>
      <c r="R19" s="259"/>
    </row>
    <row r="20" spans="1:19" x14ac:dyDescent="0.25">
      <c r="Q20"/>
      <c r="R20"/>
    </row>
    <row r="21" spans="1:19" x14ac:dyDescent="0.25">
      <c r="Q21"/>
      <c r="R21"/>
    </row>
    <row r="22" spans="1:19" x14ac:dyDescent="0.25">
      <c r="Q22"/>
      <c r="R22"/>
    </row>
    <row r="23" spans="1:19" x14ac:dyDescent="0.25">
      <c r="Q23"/>
      <c r="R23"/>
    </row>
    <row r="24" spans="1:19" x14ac:dyDescent="0.25">
      <c r="Q24"/>
      <c r="R24"/>
    </row>
    <row r="25" spans="1:19" x14ac:dyDescent="0.25">
      <c r="Q25"/>
      <c r="R25"/>
    </row>
    <row r="26" spans="1:19" x14ac:dyDescent="0.25">
      <c r="Q26"/>
      <c r="R26"/>
    </row>
    <row r="27" spans="1:19" ht="19.5" customHeight="1" x14ac:dyDescent="0.25">
      <c r="Q27"/>
      <c r="R27"/>
    </row>
    <row r="28" spans="1:19" ht="24" customHeight="1" x14ac:dyDescent="0.25">
      <c r="Q28"/>
      <c r="R28"/>
    </row>
    <row r="29" spans="1:19" ht="24" customHeight="1" x14ac:dyDescent="0.25">
      <c r="Q29"/>
      <c r="R29"/>
    </row>
    <row r="30" spans="1:19" ht="24" customHeight="1" x14ac:dyDescent="0.25">
      <c r="Q30"/>
      <c r="R30"/>
    </row>
    <row r="31" spans="1:19" ht="24" customHeight="1" x14ac:dyDescent="0.25">
      <c r="Q31"/>
      <c r="R31"/>
    </row>
    <row r="32" spans="1:19" ht="24" customHeight="1" x14ac:dyDescent="0.25">
      <c r="Q32"/>
      <c r="R32"/>
    </row>
    <row r="33" spans="17:18" ht="24" customHeight="1" x14ac:dyDescent="0.25">
      <c r="Q33"/>
      <c r="R33"/>
    </row>
    <row r="34" spans="17:18" ht="24" customHeight="1" x14ac:dyDescent="0.25">
      <c r="Q34"/>
      <c r="R34"/>
    </row>
    <row r="35" spans="17:18" ht="24" customHeight="1" x14ac:dyDescent="0.25">
      <c r="Q35"/>
      <c r="R35"/>
    </row>
    <row r="36" spans="17:18" ht="24" customHeight="1" x14ac:dyDescent="0.25">
      <c r="Q36"/>
      <c r="R36"/>
    </row>
    <row r="37" spans="17:18" ht="24" customHeight="1" x14ac:dyDescent="0.25">
      <c r="Q37"/>
      <c r="R37"/>
    </row>
    <row r="38" spans="17:18" ht="24" customHeight="1" x14ac:dyDescent="0.25">
      <c r="Q38"/>
      <c r="R38"/>
    </row>
    <row r="39" spans="17:18" ht="24" customHeight="1" x14ac:dyDescent="0.25">
      <c r="Q39"/>
      <c r="R39"/>
    </row>
    <row r="40" spans="17:18" x14ac:dyDescent="0.25">
      <c r="Q40"/>
      <c r="R40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C0A41E30-6A01-458B-BB4C-B470224D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5" id="{280ECDF9-A74A-4F1C-B802-75CF72FE2A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6" id="{3D817A36-1A17-4CC4-BB67-F87E337E39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29</vt:i4>
      </vt:variant>
      <vt:variant>
        <vt:lpstr>Intervalos com Nome</vt:lpstr>
      </vt:variant>
      <vt:variant>
        <vt:i4>20</vt:i4>
      </vt:variant>
    </vt:vector>
  </HeadingPairs>
  <TitlesOfParts>
    <vt:vector size="4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1 (2)</vt:lpstr>
      <vt:lpstr>'1'!Área_de_Impressão</vt:lpstr>
      <vt:lpstr>'11'!Área_de_Impressão</vt:lpstr>
      <vt:lpstr>'13'!Área_de_Impressão</vt:lpstr>
      <vt:lpstr>'15'!Área_de_Impressão</vt:lpstr>
      <vt:lpstr>'16'!Área_de_Impressão</vt:lpstr>
      <vt:lpstr>'18'!Área_de_Impressão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'24'!Área_de_Impressão</vt:lpstr>
      <vt:lpstr>'25'!Área_de_Impressão</vt:lpstr>
      <vt:lpstr>'26'!Área_de_Impressão</vt:lpstr>
      <vt:lpstr>'3'!Área_de_Impressão</vt:lpstr>
      <vt:lpstr>'4'!Área_de_Impressão</vt:lpstr>
      <vt:lpstr>'5'!Área_de_Impressão</vt:lpstr>
      <vt:lpstr>'8'!Área_de_Impressão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Dell</cp:lastModifiedBy>
  <cp:lastPrinted>2019-01-18T14:14:45Z</cp:lastPrinted>
  <dcterms:created xsi:type="dcterms:W3CDTF">2012-12-21T10:54:30Z</dcterms:created>
  <dcterms:modified xsi:type="dcterms:W3CDTF">2021-11-27T10:13:44Z</dcterms:modified>
</cp:coreProperties>
</file>